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\Travaux MTP\PEDAGO ET EXAMENS\BTS\FED\session 2019\circu nat\"/>
    </mc:Choice>
  </mc:AlternateContent>
  <bookViews>
    <workbookView xWindow="0" yWindow="0" windowWidth="28800" windowHeight="14100"/>
  </bookViews>
  <sheets>
    <sheet name="Epreuves-compétences" sheetId="3" r:id="rId1"/>
    <sheet name="U61 détails compétences" sheetId="9" r:id="rId2"/>
    <sheet name="U61RP" sheetId="7" r:id="rId3"/>
    <sheet name="U61SP" sheetId="8" r:id="rId4"/>
  </sheets>
  <calcPr calcId="162913" concurrentCalc="0"/>
</workbook>
</file>

<file path=xl/calcChain.xml><?xml version="1.0" encoding="utf-8"?>
<calcChain xmlns="http://schemas.openxmlformats.org/spreadsheetml/2006/main">
  <c r="M4" i="7" l="1"/>
  <c r="M5" i="7"/>
  <c r="M6" i="7"/>
  <c r="N4" i="7"/>
  <c r="K4" i="7"/>
  <c r="P4" i="7"/>
  <c r="N5" i="7"/>
  <c r="K5" i="7"/>
  <c r="P5" i="7"/>
  <c r="M8" i="7"/>
  <c r="M9" i="7"/>
  <c r="N8" i="7"/>
  <c r="K8" i="7"/>
  <c r="P8" i="7"/>
  <c r="N9" i="7"/>
  <c r="K9" i="7"/>
  <c r="P9" i="7"/>
  <c r="M11" i="7"/>
  <c r="M12" i="7"/>
  <c r="N11" i="7"/>
  <c r="K11" i="7"/>
  <c r="P11" i="7"/>
  <c r="N12" i="7"/>
  <c r="K12" i="7"/>
  <c r="P12" i="7"/>
  <c r="P24" i="8"/>
  <c r="P13" i="8"/>
  <c r="M10" i="8"/>
  <c r="M4" i="8"/>
  <c r="M5" i="8"/>
  <c r="M6" i="8"/>
  <c r="M7" i="8"/>
  <c r="M8" i="8"/>
  <c r="M9" i="8"/>
  <c r="M11" i="8"/>
  <c r="N10" i="8"/>
  <c r="K10" i="8"/>
  <c r="P10" i="8"/>
  <c r="N11" i="8"/>
  <c r="K11" i="8"/>
  <c r="P11" i="8"/>
  <c r="P4" i="8"/>
  <c r="N5" i="8"/>
  <c r="K5" i="8"/>
  <c r="P5" i="8"/>
  <c r="N6" i="8"/>
  <c r="K6" i="8"/>
  <c r="P6" i="8"/>
  <c r="N7" i="8"/>
  <c r="K7" i="8"/>
  <c r="P7" i="8"/>
  <c r="N8" i="8"/>
  <c r="K8" i="8"/>
  <c r="P8" i="8"/>
  <c r="M14" i="7"/>
  <c r="M15" i="7"/>
  <c r="M17" i="7"/>
  <c r="M18" i="7"/>
  <c r="M19" i="7"/>
  <c r="M21" i="7"/>
  <c r="M22" i="7"/>
  <c r="M23" i="7"/>
  <c r="M25" i="7"/>
  <c r="M26" i="7"/>
  <c r="M28" i="7"/>
  <c r="I29" i="7"/>
  <c r="N27" i="7"/>
  <c r="N14" i="7"/>
  <c r="K14" i="7"/>
  <c r="N15" i="7"/>
  <c r="K15" i="7"/>
  <c r="K13" i="7"/>
  <c r="N13" i="7"/>
  <c r="N17" i="7"/>
  <c r="K17" i="7"/>
  <c r="N18" i="7"/>
  <c r="K18" i="7"/>
  <c r="N19" i="7"/>
  <c r="K19" i="7"/>
  <c r="K16" i="7"/>
  <c r="N16" i="7"/>
  <c r="N21" i="7"/>
  <c r="K21" i="7"/>
  <c r="N22" i="7"/>
  <c r="K22" i="7"/>
  <c r="N23" i="7"/>
  <c r="K23" i="7"/>
  <c r="K20" i="7"/>
  <c r="N20" i="7"/>
  <c r="N25" i="7"/>
  <c r="K25" i="7"/>
  <c r="N26" i="7"/>
  <c r="K26" i="7"/>
  <c r="K24" i="7"/>
  <c r="N24" i="7"/>
  <c r="N28" i="7"/>
  <c r="K28" i="7"/>
  <c r="K27" i="7"/>
  <c r="N6" i="7"/>
  <c r="K6" i="7"/>
  <c r="K3" i="7"/>
  <c r="K7" i="7"/>
  <c r="K10" i="7"/>
  <c r="E30" i="7"/>
  <c r="P26" i="7"/>
  <c r="P25" i="7"/>
  <c r="P28" i="7"/>
  <c r="P15" i="7"/>
  <c r="P14" i="7"/>
  <c r="L28" i="7"/>
  <c r="L26" i="7"/>
  <c r="L25" i="7"/>
  <c r="L15" i="7"/>
  <c r="L14" i="7"/>
  <c r="M22" i="8"/>
  <c r="N22" i="8"/>
  <c r="K22" i="8"/>
  <c r="P22" i="8"/>
  <c r="M29" i="8"/>
  <c r="N28" i="8"/>
  <c r="N4" i="8"/>
  <c r="K4" i="8"/>
  <c r="N9" i="8"/>
  <c r="K9" i="8"/>
  <c r="K3" i="8"/>
  <c r="M13" i="8"/>
  <c r="N13" i="8"/>
  <c r="K13" i="8"/>
  <c r="K12" i="8"/>
  <c r="M24" i="8"/>
  <c r="N24" i="8"/>
  <c r="K24" i="8"/>
  <c r="K23" i="8"/>
  <c r="N29" i="8"/>
  <c r="K29" i="8"/>
  <c r="K28" i="8"/>
  <c r="M26" i="8"/>
  <c r="N26" i="8"/>
  <c r="K26" i="8"/>
  <c r="K25" i="8"/>
  <c r="N25" i="8"/>
  <c r="K21" i="8"/>
  <c r="N21" i="8"/>
  <c r="M20" i="8"/>
  <c r="N20" i="8"/>
  <c r="K20" i="8"/>
  <c r="K19" i="8"/>
  <c r="N19" i="8"/>
  <c r="M18" i="8"/>
  <c r="N18" i="8"/>
  <c r="K18" i="8"/>
  <c r="K17" i="8"/>
  <c r="N17" i="8"/>
  <c r="E32" i="8"/>
  <c r="I31" i="8"/>
  <c r="P29" i="8"/>
  <c r="L29" i="8"/>
  <c r="P20" i="8"/>
  <c r="L20" i="8"/>
  <c r="L11" i="8"/>
  <c r="L13" i="8"/>
  <c r="P26" i="8"/>
  <c r="L18" i="8"/>
  <c r="P18" i="8"/>
  <c r="L22" i="8"/>
  <c r="L24" i="8"/>
  <c r="H29" i="8"/>
  <c r="L26" i="8"/>
  <c r="H26" i="8"/>
  <c r="H13" i="8"/>
  <c r="L4" i="8"/>
  <c r="L5" i="8"/>
  <c r="L6" i="8"/>
  <c r="L7" i="8"/>
  <c r="L10" i="8"/>
  <c r="P9" i="8"/>
  <c r="L9" i="8"/>
  <c r="L8" i="8"/>
  <c r="H24" i="8"/>
  <c r="H22" i="8"/>
  <c r="H20" i="8"/>
  <c r="H18" i="8"/>
  <c r="H5" i="8"/>
  <c r="H6" i="8"/>
  <c r="H7" i="8"/>
  <c r="H8" i="8"/>
  <c r="H9" i="8"/>
  <c r="H10" i="8"/>
  <c r="H11" i="8"/>
  <c r="H4" i="8"/>
  <c r="L22" i="7"/>
  <c r="L23" i="7"/>
  <c r="L18" i="7"/>
  <c r="L19" i="7"/>
  <c r="L21" i="7"/>
  <c r="L17" i="7"/>
  <c r="L12" i="7"/>
  <c r="L11" i="7"/>
  <c r="L9" i="7"/>
  <c r="L8" i="7"/>
  <c r="H28" i="7"/>
  <c r="H23" i="7"/>
  <c r="H22" i="7"/>
  <c r="H21" i="7"/>
  <c r="H19" i="7"/>
  <c r="H18" i="7"/>
  <c r="H17" i="7"/>
  <c r="H26" i="7"/>
  <c r="H25" i="7"/>
  <c r="H15" i="7"/>
  <c r="H14" i="7"/>
  <c r="H12" i="7"/>
  <c r="H11" i="7"/>
  <c r="H9" i="7"/>
  <c r="H8" i="7"/>
  <c r="L5" i="7"/>
  <c r="H5" i="7"/>
  <c r="L6" i="7"/>
  <c r="H6" i="7"/>
  <c r="L4" i="7"/>
  <c r="H4" i="7"/>
  <c r="P22" i="7"/>
  <c r="P23" i="7"/>
  <c r="P21" i="7"/>
  <c r="P18" i="7"/>
  <c r="P19" i="7"/>
  <c r="P17" i="7"/>
  <c r="P6" i="7"/>
</calcChain>
</file>

<file path=xl/sharedStrings.xml><?xml version="1.0" encoding="utf-8"?>
<sst xmlns="http://schemas.openxmlformats.org/spreadsheetml/2006/main" count="281" uniqueCount="168">
  <si>
    <t>C1</t>
  </si>
  <si>
    <t xml:space="preserve"> Concevoir des solutions technologiques</t>
  </si>
  <si>
    <t>C2</t>
  </si>
  <si>
    <t>C3</t>
  </si>
  <si>
    <t>Décoder et élaborer des plans et des schémas</t>
  </si>
  <si>
    <t>C4</t>
  </si>
  <si>
    <t>Analyser les besoins d'un client</t>
  </si>
  <si>
    <t>C5</t>
  </si>
  <si>
    <t>Appliquer les règlementations en vigueur</t>
  </si>
  <si>
    <t>C6</t>
  </si>
  <si>
    <t>Recueillir et traiter l'information</t>
  </si>
  <si>
    <t>C7</t>
  </si>
  <si>
    <t>Mettre en œuvre des outils numériques de pilotage</t>
  </si>
  <si>
    <t>C8</t>
  </si>
  <si>
    <t>C9</t>
  </si>
  <si>
    <t>Déterminer des prix ou des coûts aux différentes phases d'avancement d'une opération</t>
  </si>
  <si>
    <t>C10</t>
  </si>
  <si>
    <t>C11</t>
  </si>
  <si>
    <t>C12</t>
  </si>
  <si>
    <t xml:space="preserve">Ecouter, dialoguer argumenter </t>
  </si>
  <si>
    <t>C13</t>
  </si>
  <si>
    <t>Organiser, animer une équipe</t>
  </si>
  <si>
    <t>C14</t>
  </si>
  <si>
    <t>Négocier</t>
  </si>
  <si>
    <t>C15</t>
  </si>
  <si>
    <t>Etablir et mettre à jour un planning</t>
  </si>
  <si>
    <t>C16</t>
  </si>
  <si>
    <t>Elaborer et utiliser un support de communication</t>
  </si>
  <si>
    <t>Elaborer une offre commerciale</t>
  </si>
  <si>
    <t>Concevoir et DEFINIR</t>
  </si>
  <si>
    <t xml:space="preserve"> Analyser un système</t>
  </si>
  <si>
    <t>B</t>
  </si>
  <si>
    <t>METTRE EN SERVICE - OPTIMISER</t>
  </si>
  <si>
    <t>Réaliser des essais, des mesures</t>
  </si>
  <si>
    <t>Vérifier, adapter les performances d'un système</t>
  </si>
  <si>
    <t>C</t>
  </si>
  <si>
    <t>CONDUIRE UN PROJET</t>
  </si>
  <si>
    <t>D</t>
  </si>
  <si>
    <t>COMMUNIQUER</t>
  </si>
  <si>
    <t>E</t>
  </si>
  <si>
    <t>ASSURER LA RELATION CLIENT</t>
  </si>
  <si>
    <t>U61</t>
  </si>
  <si>
    <t>C2-2 Identifier les chaines d’énergie et d’information</t>
  </si>
  <si>
    <t>C2-3 Décrire le fonctionnement du système</t>
  </si>
  <si>
    <t>C2-1 Identifier les composants et l’architecture structurelle et fonctionnelle  du système</t>
  </si>
  <si>
    <r>
      <t xml:space="preserve">C5-1 </t>
    </r>
    <r>
      <rPr>
        <sz val="10"/>
        <color theme="1"/>
        <rFont val="Arial"/>
        <family val="2"/>
      </rPr>
      <t>Recueillir les documents réglementaires adéquats</t>
    </r>
  </si>
  <si>
    <r>
      <t xml:space="preserve">C5-2 </t>
    </r>
    <r>
      <rPr>
        <sz val="10"/>
        <color theme="1"/>
        <rFont val="Arial"/>
        <family val="2"/>
      </rPr>
      <t>Extraire les éléments réglementaires concernant le projet</t>
    </r>
  </si>
  <si>
    <r>
      <t xml:space="preserve">C5-3 </t>
    </r>
    <r>
      <rPr>
        <sz val="10"/>
        <color theme="1"/>
        <rFont val="Arial"/>
        <family val="2"/>
      </rPr>
      <t>Remplir les documents réglementaires officiels</t>
    </r>
  </si>
  <si>
    <t>Programmer, paramétrer, configurer un système de traitement de l’information</t>
  </si>
  <si>
    <r>
      <t xml:space="preserve">C7-1 </t>
    </r>
    <r>
      <rPr>
        <sz val="10"/>
        <color theme="1"/>
        <rFont val="Arial"/>
        <family val="2"/>
      </rPr>
      <t>Analyser un dossier</t>
    </r>
  </si>
  <si>
    <r>
      <t xml:space="preserve">C7-2 </t>
    </r>
    <r>
      <rPr>
        <sz val="10"/>
        <color theme="1"/>
        <rFont val="Arial"/>
        <family val="2"/>
      </rPr>
      <t>Identifier les normes et les réglementations à prendre en compte</t>
    </r>
  </si>
  <si>
    <r>
      <t xml:space="preserve">C7-3 </t>
    </r>
    <r>
      <rPr>
        <sz val="10"/>
        <color theme="1"/>
        <rFont val="Arial"/>
        <family val="2"/>
      </rPr>
      <t>Respecter les procédures</t>
    </r>
  </si>
  <si>
    <r>
      <t xml:space="preserve">C7-4 </t>
    </r>
    <r>
      <rPr>
        <sz val="10"/>
        <color theme="1"/>
        <rFont val="Arial"/>
        <family val="2"/>
      </rPr>
      <t>Conduire les essais, les mesures</t>
    </r>
  </si>
  <si>
    <r>
      <t xml:space="preserve">C7-5 </t>
    </r>
    <r>
      <rPr>
        <sz val="10"/>
        <color theme="1"/>
        <rFont val="Arial"/>
        <family val="2"/>
      </rPr>
      <t>Choisir et utiliser des appareils de mesure</t>
    </r>
  </si>
  <si>
    <r>
      <t xml:space="preserve">C7-6 </t>
    </r>
    <r>
      <rPr>
        <sz val="10"/>
        <color theme="1"/>
        <rFont val="Arial"/>
        <family val="2"/>
      </rPr>
      <t>Interpréter les résultats</t>
    </r>
  </si>
  <si>
    <r>
      <t xml:space="preserve">C8-1 </t>
    </r>
    <r>
      <rPr>
        <sz val="10"/>
        <color theme="1"/>
        <rFont val="Arial"/>
        <family val="2"/>
      </rPr>
      <t>Établir une procédure de vérification des performances</t>
    </r>
  </si>
  <si>
    <r>
      <t xml:space="preserve">C8-2 </t>
    </r>
    <r>
      <rPr>
        <sz val="10"/>
        <color theme="1"/>
        <rFont val="Arial"/>
        <family val="2"/>
      </rPr>
      <t>Choisir les mesures et/ou paramètres appropriés</t>
    </r>
  </si>
  <si>
    <r>
      <t xml:space="preserve">C8-3 </t>
    </r>
    <r>
      <rPr>
        <sz val="10"/>
        <color theme="1"/>
        <rFont val="Arial"/>
        <family val="2"/>
      </rPr>
      <t>Analyser les résultats</t>
    </r>
  </si>
  <si>
    <r>
      <t xml:space="preserve">C8-4 </t>
    </r>
    <r>
      <rPr>
        <sz val="10"/>
        <color theme="1"/>
        <rFont val="Arial"/>
        <family val="2"/>
      </rPr>
      <t>Concevoir une action corrective</t>
    </r>
  </si>
  <si>
    <r>
      <t xml:space="preserve">C9-1 </t>
    </r>
    <r>
      <rPr>
        <sz val="10"/>
        <color theme="1"/>
        <rFont val="Arial"/>
        <family val="2"/>
      </rPr>
      <t>Déterminer une enveloppe financière pour la totalité ou une partie du projet.</t>
    </r>
  </si>
  <si>
    <r>
      <t xml:space="preserve">C9-2 </t>
    </r>
    <r>
      <rPr>
        <sz val="10"/>
        <color theme="1"/>
        <rFont val="Arial"/>
        <family val="2"/>
      </rPr>
      <t>Établir des devis quantitatif</t>
    </r>
  </si>
  <si>
    <r>
      <t xml:space="preserve">C9-3 </t>
    </r>
    <r>
      <rPr>
        <sz val="10"/>
        <color theme="1"/>
        <rFont val="Arial"/>
        <family val="2"/>
      </rPr>
      <t>Effectuer un bilan coût réel / devis pour retour d’expérience</t>
    </r>
  </si>
  <si>
    <r>
      <t xml:space="preserve">C10-1 </t>
    </r>
    <r>
      <rPr>
        <sz val="10"/>
        <color theme="1"/>
        <rFont val="Arial"/>
        <family val="2"/>
      </rPr>
      <t>Suivre et évaluer l’avancement des travaux et les plans d’actions associées.</t>
    </r>
  </si>
  <si>
    <r>
      <t xml:space="preserve">C10-2 </t>
    </r>
    <r>
      <rPr>
        <sz val="10"/>
        <color theme="1"/>
        <rFont val="Arial"/>
        <family val="2"/>
      </rPr>
      <t>Organiser et conduire une réunion</t>
    </r>
  </si>
  <si>
    <r>
      <t xml:space="preserve">C10-3 </t>
    </r>
    <r>
      <rPr>
        <sz val="10"/>
        <color theme="1"/>
        <rFont val="Arial"/>
        <family val="2"/>
      </rPr>
      <t>Transmettre des consignes</t>
    </r>
  </si>
  <si>
    <r>
      <t xml:space="preserve">C10-4 </t>
    </r>
    <r>
      <rPr>
        <sz val="10"/>
        <color theme="1"/>
        <rFont val="Arial"/>
        <family val="2"/>
      </rPr>
      <t>Gérer les autorisations et habilitations des intervenants</t>
    </r>
  </si>
  <si>
    <r>
      <t xml:space="preserve">C11-1 </t>
    </r>
    <r>
      <rPr>
        <sz val="10"/>
        <color theme="1"/>
        <rFont val="Arial"/>
        <family val="2"/>
      </rPr>
      <t>Exploiter une planification existante</t>
    </r>
  </si>
  <si>
    <r>
      <t xml:space="preserve">C11-2 </t>
    </r>
    <r>
      <rPr>
        <sz val="10"/>
        <color theme="1"/>
        <rFont val="Arial"/>
        <family val="2"/>
      </rPr>
      <t>Elaborer le calendrier de travaux d’exécution des tâches du second œuvre.</t>
    </r>
  </si>
  <si>
    <r>
      <t xml:space="preserve">C12-1 </t>
    </r>
    <r>
      <rPr>
        <sz val="10"/>
        <color theme="1"/>
        <rFont val="Arial"/>
        <family val="2"/>
      </rPr>
      <t>Identifier les documents d’un dossier</t>
    </r>
  </si>
  <si>
    <r>
      <t xml:space="preserve">C12-2 </t>
    </r>
    <r>
      <rPr>
        <sz val="10"/>
        <color theme="1"/>
        <rFont val="Arial"/>
        <family val="2"/>
      </rPr>
      <t>Extraire les informations</t>
    </r>
  </si>
  <si>
    <r>
      <t xml:space="preserve">C12-3 </t>
    </r>
    <r>
      <rPr>
        <sz val="10"/>
        <color theme="1"/>
        <rFont val="Arial"/>
        <family val="2"/>
      </rPr>
      <t>Rédiger un compte rendu et/ou une synthèse</t>
    </r>
  </si>
  <si>
    <r>
      <t xml:space="preserve">C13-1 </t>
    </r>
    <r>
      <rPr>
        <sz val="10"/>
        <color theme="1"/>
        <rFont val="Arial"/>
        <family val="2"/>
      </rPr>
      <t>Prendre RV efficacement</t>
    </r>
  </si>
  <si>
    <r>
      <t xml:space="preserve">C13-2 </t>
    </r>
    <r>
      <rPr>
        <sz val="10"/>
        <color theme="1"/>
        <rFont val="Arial"/>
        <family val="2"/>
      </rPr>
      <t>Écouter et prendre en compte  les différents protagonistes</t>
    </r>
  </si>
  <si>
    <r>
      <t xml:space="preserve">C13-3 </t>
    </r>
    <r>
      <rPr>
        <sz val="10"/>
        <color theme="1"/>
        <rFont val="Arial"/>
        <family val="2"/>
      </rPr>
      <t>Adapter son discours</t>
    </r>
  </si>
  <si>
    <r>
      <t xml:space="preserve">C13-4 </t>
    </r>
    <r>
      <rPr>
        <sz val="10"/>
        <color theme="1"/>
        <rFont val="Arial"/>
        <family val="2"/>
      </rPr>
      <t>Choisir des arguments</t>
    </r>
  </si>
  <si>
    <r>
      <t xml:space="preserve">C14-1 </t>
    </r>
    <r>
      <rPr>
        <sz val="10"/>
        <color theme="1"/>
        <rFont val="Arial"/>
        <family val="2"/>
      </rPr>
      <t>Positionner l’entreprise  et ses offres dans le contexte économique, concurrentiel et environnemental</t>
    </r>
  </si>
  <si>
    <r>
      <t xml:space="preserve">C14-2 </t>
    </r>
    <r>
      <rPr>
        <sz val="10"/>
        <color theme="1"/>
        <rFont val="Arial"/>
        <family val="2"/>
      </rPr>
      <t>Choisir et proposer des actions de promotion adaptées à un objectif commercial</t>
    </r>
  </si>
  <si>
    <r>
      <t xml:space="preserve">C14-3 </t>
    </r>
    <r>
      <rPr>
        <sz val="10"/>
        <color theme="1"/>
        <rFont val="Arial"/>
        <family val="2"/>
      </rPr>
      <t>Élaborer un support de communication et/ou de promotion</t>
    </r>
  </si>
  <si>
    <r>
      <t xml:space="preserve">C14-4 </t>
    </r>
    <r>
      <rPr>
        <sz val="10"/>
        <color theme="1"/>
        <rFont val="Arial"/>
        <family val="2"/>
      </rPr>
      <t>Présenter le support de communication et/ou de promotion</t>
    </r>
  </si>
  <si>
    <r>
      <t xml:space="preserve">C15-1 </t>
    </r>
    <r>
      <rPr>
        <sz val="10"/>
        <color theme="1"/>
        <rFont val="Arial"/>
        <family val="2"/>
      </rPr>
      <t>Analyser le contexte de la situation de négociation</t>
    </r>
  </si>
  <si>
    <r>
      <t xml:space="preserve">C15-2 </t>
    </r>
    <r>
      <rPr>
        <sz val="10"/>
        <color theme="1"/>
        <rFont val="Arial"/>
        <family val="2"/>
      </rPr>
      <t>Mettre en œuvre une stratégie</t>
    </r>
  </si>
  <si>
    <r>
      <t xml:space="preserve">C15-3 </t>
    </r>
    <r>
      <rPr>
        <sz val="10"/>
        <color theme="1"/>
        <rFont val="Arial"/>
        <family val="2"/>
      </rPr>
      <t>Rédiger un document</t>
    </r>
  </si>
  <si>
    <r>
      <t xml:space="preserve">C16-1 </t>
    </r>
    <r>
      <rPr>
        <sz val="10"/>
        <color theme="1"/>
        <rFont val="Arial"/>
        <family val="2"/>
      </rPr>
      <t>Extraire les documents techniques</t>
    </r>
  </si>
  <si>
    <r>
      <t xml:space="preserve">C16-2 </t>
    </r>
    <r>
      <rPr>
        <sz val="10"/>
        <color theme="1"/>
        <rFont val="Arial"/>
        <family val="2"/>
      </rPr>
      <t>Réaliser un argumentaire commercial</t>
    </r>
  </si>
  <si>
    <r>
      <t xml:space="preserve">C1-1 </t>
    </r>
    <r>
      <rPr>
        <sz val="10"/>
        <color theme="1"/>
        <rFont val="Arial"/>
        <family val="2"/>
      </rPr>
      <t>Traduire le besoin du client et l’exprimer fonctionnellement</t>
    </r>
  </si>
  <si>
    <r>
      <t xml:space="preserve">C1-2 </t>
    </r>
    <r>
      <rPr>
        <sz val="10"/>
        <color theme="1"/>
        <rFont val="Arial"/>
        <family val="2"/>
      </rPr>
      <t>Exprimer les contraintes</t>
    </r>
  </si>
  <si>
    <t>C3-1Choisir les éléments d’un système ou d’une installation</t>
  </si>
  <si>
    <t>C3-2Comparer et proposer une ou des solution(s) technique(s)</t>
  </si>
  <si>
    <t>C3-3 Dimensionner tout ou partie du système</t>
  </si>
  <si>
    <r>
      <t xml:space="preserve">C4-1 </t>
    </r>
    <r>
      <rPr>
        <sz val="10"/>
        <color theme="1"/>
        <rFont val="Arial"/>
        <family val="2"/>
      </rPr>
      <t>Élaborer des schémas et/ou un synoptique</t>
    </r>
  </si>
  <si>
    <r>
      <t xml:space="preserve">C4-3 </t>
    </r>
    <r>
      <rPr>
        <sz val="10"/>
        <color theme="1"/>
        <rFont val="Arial"/>
        <family val="2"/>
      </rPr>
      <t>Décoder les plans</t>
    </r>
  </si>
  <si>
    <r>
      <t xml:space="preserve">C4-2 </t>
    </r>
    <r>
      <rPr>
        <sz val="10"/>
        <color theme="1"/>
        <rFont val="Arial"/>
        <family val="2"/>
      </rPr>
      <t>Compléter ou réaliser un plan</t>
    </r>
  </si>
  <si>
    <t>Les données recueillies et exprimées sont utiles et suffisantes à la définition du besoin.</t>
  </si>
  <si>
    <t>L'analyse fonctionnelle du besoin est réalisée</t>
  </si>
  <si>
    <t>Le cahier de charges est élaboré et/ou complété et/ou modifié.</t>
  </si>
  <si>
    <t>Indicateurs de performance</t>
  </si>
  <si>
    <t>Compétences évaluées</t>
  </si>
  <si>
    <t>BTS Fluides énergies domotique</t>
  </si>
  <si>
    <t>Fiche d'évaluation</t>
  </si>
  <si>
    <t>évalué ?
X si non</t>
  </si>
  <si>
    <t>C1 - Analyser les besoins d'un client</t>
  </si>
  <si>
    <t>C4 - Décoder et élaborer des plans et des schémas</t>
  </si>
  <si>
    <t>C3 -  Concevoir des solutions technologiques</t>
  </si>
  <si>
    <t>Le choix du composant est adapté.</t>
  </si>
  <si>
    <t>Les paramètres de sélection sont précisés, une consultation des fournisseurs est réalisée.</t>
  </si>
  <si>
    <t>Le cahier des charges est pris en compte.</t>
  </si>
  <si>
    <t>Le et/ou les schémas de principe sont élaborés.</t>
  </si>
  <si>
    <t>Les critères de comparaison sont spécifiés et hiérarchisés (on n’oubliera pas en particulier, techniques, économiques, environnementales, normatifs).</t>
  </si>
  <si>
    <t>La solution préconisée est justifiée.</t>
  </si>
  <si>
    <t>Les données d’entrée sont identifiées et quantifiées.</t>
  </si>
  <si>
    <t>Les méthodes de calcul sont adaptées au problème et respectent les normes et/ou les codes en vigueur.</t>
  </si>
  <si>
    <t>Les notes de calculs sont fournies et justifiées.</t>
  </si>
  <si>
    <t>Les hypothèses de dimensionnement  et/ou de réglage sont spécifiées et justifiées.</t>
  </si>
  <si>
    <t>Les moyens utilisés sont adaptés (DAO, main levée).</t>
  </si>
  <si>
    <t>Les schémas sont exploitables.</t>
  </si>
  <si>
    <t>Les moyens utilisés sont adaptés (DAO et CAO).</t>
  </si>
  <si>
    <t>La réalisation des plans respecte les chartes graphiques.</t>
  </si>
  <si>
    <t>Les plans permettent de définir avec précision les implantations, le passage des réseaux et les réservations.</t>
  </si>
  <si>
    <t>Le ou les plans d’implantation des composants sont réalisés.</t>
  </si>
  <si>
    <t>C5 - Appliquer les règlementations en vigueur</t>
  </si>
  <si>
    <t>Les propositions réglementaires sont justifiées.</t>
  </si>
  <si>
    <t>Les procédures réglementaires sont respectées.</t>
  </si>
  <si>
    <t>Les documents utilisés sont adaptés à la réglementation et à l’installation.</t>
  </si>
  <si>
    <t>C9 - Déterminer des prix ou des coûts aux différentes phases d'avancement d'une opération</t>
  </si>
  <si>
    <t>La méthode d'estimation est adaptée.</t>
  </si>
  <si>
    <t>la méthode d'élaboration des prix de vente est maîtrisée.</t>
  </si>
  <si>
    <t>Les temps unitaires sont pris en compte.</t>
  </si>
  <si>
    <t>Le devis est décomposé et précis.</t>
  </si>
  <si>
    <t>C11 - Etablir et mettre à jour un planning</t>
  </si>
  <si>
    <t>La durée et les dates importantes du chantier sont repérées.</t>
  </si>
  <si>
    <t>Les contraintes sont identifiées et prises en compte (interface, chemin critique, etc.).</t>
  </si>
  <si>
    <t>La planification est formalisée.</t>
  </si>
  <si>
    <t>L'enclenchement  et l'imbrication des tâches du second œuvre sont compatibles et cohérentes avec le calendrier de travaux.</t>
  </si>
  <si>
    <t>C13 - Ecouter, dialoguer argumenter</t>
  </si>
  <si>
    <t>La reformulation est correcte.</t>
  </si>
  <si>
    <t>Les arguments sont pertinents.</t>
  </si>
  <si>
    <t>C14 - Elaborer et utiliser un support de communication</t>
  </si>
  <si>
    <t>Le support de communication retenu ou élaboré est adapté au contexte tant sur la forme (type, durée, lisibilité) que le fond (contenu ciblé).</t>
  </si>
  <si>
    <t>C15 - Négocier</t>
  </si>
  <si>
    <t>C16 - Elaborer une offre commerciale</t>
  </si>
  <si>
    <t>La conduite de la négociation est bien menée pour trouver des accords équilibrés.</t>
  </si>
  <si>
    <t>Les objections sont anticipées.</t>
  </si>
  <si>
    <t>Les documents techniques extraits correspondent aux besoins du client.</t>
  </si>
  <si>
    <t>Les arguments sont convaincants et pertinents.</t>
  </si>
  <si>
    <t>La solution préconisée est valorisée par rapport au besoin du client et au regard de la concurrence.</t>
  </si>
  <si>
    <t>EPREUVE E61</t>
  </si>
  <si>
    <t>Obligatoire</t>
  </si>
  <si>
    <t>BTS FED
Fiche d'évaluation</t>
  </si>
  <si>
    <t>Poids effectif selon critère non évalué</t>
  </si>
  <si>
    <t>Note Brute</t>
  </si>
  <si>
    <r>
      <rPr>
        <b/>
        <sz val="16"/>
        <color theme="1"/>
        <rFont val="Calibri"/>
        <family val="2"/>
        <scheme val="minor"/>
      </rPr>
      <t>EPREUVE E61</t>
    </r>
    <r>
      <rPr>
        <b/>
        <sz val="20"/>
        <color theme="1"/>
        <rFont val="Calibri"/>
        <family val="2"/>
        <scheme val="minor"/>
      </rPr>
      <t xml:space="preserve">
Revues de projet</t>
    </r>
  </si>
  <si>
    <t xml:space="preserve">ATTENTION, si le symbole ◄ apparait dans cette colonne c'est qu'il n'y a pas ou qu'il y a plus d'une valeur donnée à l'indicateur, il faut alors choisir laquelle retenir         </t>
  </si>
  <si>
    <t>Note brute obtenue par calcul automatique :</t>
  </si>
  <si>
    <t xml:space="preserve"> /20</t>
  </si>
  <si>
    <t>Note sur 20 proposée au jury :</t>
  </si>
  <si>
    <t>/20</t>
  </si>
  <si>
    <t>Appréciation globale</t>
  </si>
  <si>
    <t>Date</t>
  </si>
  <si>
    <t>Noms des Evaluateurs</t>
  </si>
  <si>
    <t>Signatures</t>
  </si>
  <si>
    <t>TM le 23/02/2016</t>
  </si>
  <si>
    <t>RP</t>
  </si>
  <si>
    <t>SP</t>
  </si>
  <si>
    <r>
      <rPr>
        <b/>
        <sz val="16"/>
        <color theme="1"/>
        <rFont val="Calibri"/>
        <family val="2"/>
        <scheme val="minor"/>
      </rPr>
      <t>EPREUVE E61</t>
    </r>
    <r>
      <rPr>
        <b/>
        <sz val="20"/>
        <color theme="1"/>
        <rFont val="Calibri"/>
        <family val="2"/>
        <scheme val="minor"/>
      </rPr>
      <t xml:space="preserve">
SOUTENANCE de projet</t>
    </r>
  </si>
  <si>
    <t>Vérifier que ce % &gt;= 70%</t>
  </si>
  <si>
    <t>Vérifier que ce % &gt;= 75%</t>
  </si>
  <si>
    <t>Obligatoire
+ BIM
obligatoire</t>
  </si>
  <si>
    <t>Obligatoire
+BIM
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</si>
</sst>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 applyAlignment="1">
      <alignment horizontal="center" vertical="center" textRotation="90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3" fillId="0" borderId="5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0" fillId="3" borderId="0" xfId="0" applyFill="1"/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/>
    <xf numFmtId="0" fontId="4" fillId="0" borderId="5" xfId="0" applyFont="1" applyFill="1" applyBorder="1" applyAlignment="1"/>
    <xf numFmtId="0" fontId="4" fillId="0" borderId="5" xfId="0" applyFont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/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9" fontId="6" fillId="0" borderId="0" xfId="1" applyFont="1" applyAlignment="1">
      <alignment horizontal="right"/>
    </xf>
    <xf numFmtId="0" fontId="0" fillId="0" borderId="0" xfId="0" applyFont="1" applyFill="1"/>
    <xf numFmtId="9" fontId="3" fillId="0" borderId="5" xfId="0" applyNumberFormat="1" applyFont="1" applyFill="1" applyBorder="1"/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/>
    <xf numFmtId="0" fontId="8" fillId="0" borderId="0" xfId="0" applyFont="1"/>
    <xf numFmtId="0" fontId="14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9" fontId="8" fillId="0" borderId="0" xfId="0" applyNumberFormat="1" applyFont="1"/>
    <xf numFmtId="2" fontId="3" fillId="0" borderId="5" xfId="1" applyNumberFormat="1" applyFont="1" applyFill="1" applyBorder="1"/>
    <xf numFmtId="0" fontId="0" fillId="0" borderId="5" xfId="0" applyFont="1" applyFill="1" applyBorder="1" applyAlignment="1">
      <alignment horizontal="center"/>
    </xf>
    <xf numFmtId="9" fontId="0" fillId="0" borderId="5" xfId="0" applyNumberFormat="1" applyFont="1" applyFill="1" applyBorder="1" applyAlignment="1">
      <alignment horizontal="center"/>
    </xf>
    <xf numFmtId="0" fontId="8" fillId="0" borderId="0" xfId="0" applyFont="1" applyFill="1"/>
    <xf numFmtId="0" fontId="5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9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3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/>
    <xf numFmtId="0" fontId="15" fillId="0" borderId="4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9" fontId="6" fillId="3" borderId="5" xfId="1" applyNumberFormat="1" applyFont="1" applyFill="1" applyBorder="1" applyAlignment="1">
      <alignment horizontal="right" vertical="center" wrapText="1"/>
    </xf>
    <xf numFmtId="9" fontId="6" fillId="3" borderId="5" xfId="1" applyFont="1" applyFill="1" applyBorder="1" applyAlignment="1">
      <alignment horizontal="right" vertical="center" wrapText="1"/>
    </xf>
    <xf numFmtId="9" fontId="3" fillId="0" borderId="5" xfId="1" applyFont="1" applyBorder="1" applyAlignment="1">
      <alignment horizontal="right"/>
    </xf>
    <xf numFmtId="2" fontId="3" fillId="3" borderId="5" xfId="0" applyNumberFormat="1" applyFon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/>
    </xf>
    <xf numFmtId="0" fontId="0" fillId="2" borderId="5" xfId="0" applyFill="1" applyBorder="1"/>
    <xf numFmtId="0" fontId="2" fillId="0" borderId="0" xfId="0" applyFont="1" applyFill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/>
    <xf numFmtId="9" fontId="0" fillId="3" borderId="5" xfId="0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9" fontId="25" fillId="0" borderId="0" xfId="0" applyNumberFormat="1" applyFont="1" applyBorder="1" applyAlignment="1">
      <alignment vertical="center"/>
    </xf>
    <xf numFmtId="9" fontId="3" fillId="0" borderId="5" xfId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3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/>
    </xf>
    <xf numFmtId="9" fontId="0" fillId="0" borderId="0" xfId="0" applyNumberFormat="1"/>
    <xf numFmtId="0" fontId="4" fillId="0" borderId="5" xfId="0" applyFont="1" applyFill="1" applyBorder="1" applyAlignment="1">
      <alignment horizontal="left" wrapText="1"/>
    </xf>
    <xf numFmtId="0" fontId="0" fillId="0" borderId="0" xfId="0"/>
    <xf numFmtId="0" fontId="8" fillId="0" borderId="0" xfId="0" applyFont="1"/>
    <xf numFmtId="0" fontId="8" fillId="0" borderId="0" xfId="0" applyFont="1" applyFill="1"/>
    <xf numFmtId="0" fontId="13" fillId="0" borderId="0" xfId="0" applyFont="1" applyAlignment="1">
      <alignment horizontal="center" vertical="center" wrapText="1"/>
    </xf>
    <xf numFmtId="9" fontId="10" fillId="0" borderId="26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3" fillId="0" borderId="20" xfId="1" applyFont="1" applyBorder="1" applyAlignment="1">
      <alignment horizontal="right"/>
    </xf>
    <xf numFmtId="9" fontId="26" fillId="0" borderId="2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/>
    <xf numFmtId="14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7" fillId="0" borderId="34" xfId="0" applyFont="1" applyBorder="1" applyAlignment="1" applyProtection="1">
      <alignment horizontal="center" vertical="top" wrapText="1"/>
      <protection locked="0"/>
    </xf>
    <xf numFmtId="0" fontId="17" fillId="0" borderId="35" xfId="0" applyFont="1" applyBorder="1" applyAlignment="1" applyProtection="1">
      <alignment horizontal="center" vertical="top" wrapText="1"/>
      <protection locked="0"/>
    </xf>
    <xf numFmtId="0" fontId="17" fillId="0" borderId="36" xfId="0" applyFont="1" applyBorder="1" applyAlignment="1" applyProtection="1">
      <alignment horizontal="center" vertical="top" wrapText="1"/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14" fontId="18" fillId="0" borderId="35" xfId="0" applyNumberFormat="1" applyFont="1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right" vertical="center" wrapText="1"/>
    </xf>
    <xf numFmtId="164" fontId="15" fillId="0" borderId="22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20" fillId="0" borderId="27" xfId="0" applyNumberFormat="1" applyFont="1" applyBorder="1" applyAlignment="1" applyProtection="1">
      <alignment horizontal="center" vertical="center"/>
      <protection locked="0"/>
    </xf>
    <xf numFmtId="164" fontId="2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4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2" fontId="3" fillId="0" borderId="5" xfId="1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1" applyNumberFormat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/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62775305260761E-2"/>
          <c:y val="5.6557132725534734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U61RP!$P$4:$P$6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A-4B10-8A96-02F774482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2992"/>
        <c:axId val="141014528"/>
      </c:barChart>
      <c:catAx>
        <c:axId val="141012992"/>
        <c:scaling>
          <c:orientation val="maxMin"/>
        </c:scaling>
        <c:delete val="1"/>
        <c:axPos val="l"/>
        <c:majorTickMark val="out"/>
        <c:minorTickMark val="none"/>
        <c:tickLblPos val="nextTo"/>
        <c:crossAx val="141014528"/>
        <c:crosses val="autoZero"/>
        <c:auto val="1"/>
        <c:lblAlgn val="ctr"/>
        <c:lblOffset val="100"/>
        <c:noMultiLvlLbl val="0"/>
      </c:catAx>
      <c:valAx>
        <c:axId val="14101452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4101299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9-4891-AA2C-B2104694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6272"/>
        <c:axId val="149852160"/>
      </c:barChart>
      <c:catAx>
        <c:axId val="149846272"/>
        <c:scaling>
          <c:orientation val="maxMin"/>
        </c:scaling>
        <c:delete val="1"/>
        <c:axPos val="l"/>
        <c:majorTickMark val="out"/>
        <c:minorTickMark val="none"/>
        <c:tickLblPos val="nextTo"/>
        <c:crossAx val="149852160"/>
        <c:crosses val="autoZero"/>
        <c:auto val="1"/>
        <c:lblAlgn val="ctr"/>
        <c:lblOffset val="100"/>
        <c:noMultiLvlLbl val="0"/>
      </c:catAx>
      <c:valAx>
        <c:axId val="149852160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4984627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F-4AB6-99F0-9192C7894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59328"/>
        <c:axId val="149869312"/>
      </c:barChart>
      <c:catAx>
        <c:axId val="149859328"/>
        <c:scaling>
          <c:orientation val="maxMin"/>
        </c:scaling>
        <c:delete val="1"/>
        <c:axPos val="l"/>
        <c:majorTickMark val="out"/>
        <c:minorTickMark val="none"/>
        <c:tickLblPos val="nextTo"/>
        <c:crossAx val="149869312"/>
        <c:crosses val="autoZero"/>
        <c:auto val="1"/>
        <c:lblAlgn val="ctr"/>
        <c:lblOffset val="100"/>
        <c:noMultiLvlLbl val="0"/>
      </c:catAx>
      <c:valAx>
        <c:axId val="14986931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49859328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7-4B48-AE81-E530C73F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58656"/>
        <c:axId val="149960192"/>
      </c:barChart>
      <c:catAx>
        <c:axId val="149958656"/>
        <c:scaling>
          <c:orientation val="maxMin"/>
        </c:scaling>
        <c:delete val="1"/>
        <c:axPos val="l"/>
        <c:majorTickMark val="out"/>
        <c:minorTickMark val="none"/>
        <c:tickLblPos val="nextTo"/>
        <c:crossAx val="149960192"/>
        <c:crosses val="autoZero"/>
        <c:auto val="1"/>
        <c:lblAlgn val="ctr"/>
        <c:lblOffset val="100"/>
        <c:noMultiLvlLbl val="0"/>
      </c:catAx>
      <c:valAx>
        <c:axId val="14996019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4995865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D-48C3-A3B7-2170657B5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84000"/>
        <c:axId val="149985536"/>
      </c:barChart>
      <c:catAx>
        <c:axId val="149984000"/>
        <c:scaling>
          <c:orientation val="maxMin"/>
        </c:scaling>
        <c:delete val="1"/>
        <c:axPos val="l"/>
        <c:majorTickMark val="out"/>
        <c:minorTickMark val="none"/>
        <c:tickLblPos val="nextTo"/>
        <c:crossAx val="149985536"/>
        <c:crosses val="autoZero"/>
        <c:auto val="1"/>
        <c:lblAlgn val="ctr"/>
        <c:lblOffset val="100"/>
        <c:noMultiLvlLbl val="0"/>
      </c:catAx>
      <c:valAx>
        <c:axId val="149985536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49984000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2-4BD5-80EF-EE73BA52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09344"/>
        <c:axId val="150010880"/>
      </c:barChart>
      <c:catAx>
        <c:axId val="150009344"/>
        <c:scaling>
          <c:orientation val="maxMin"/>
        </c:scaling>
        <c:delete val="1"/>
        <c:axPos val="l"/>
        <c:majorTickMark val="out"/>
        <c:minorTickMark val="none"/>
        <c:tickLblPos val="nextTo"/>
        <c:crossAx val="150010880"/>
        <c:crosses val="autoZero"/>
        <c:auto val="1"/>
        <c:lblAlgn val="ctr"/>
        <c:lblOffset val="100"/>
        <c:noMultiLvlLbl val="0"/>
      </c:catAx>
      <c:valAx>
        <c:axId val="150010880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50009344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3-41F9-B6CD-102151F3F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46528"/>
        <c:axId val="203460608"/>
      </c:barChart>
      <c:catAx>
        <c:axId val="203446528"/>
        <c:scaling>
          <c:orientation val="maxMin"/>
        </c:scaling>
        <c:delete val="1"/>
        <c:axPos val="l"/>
        <c:majorTickMark val="out"/>
        <c:minorTickMark val="none"/>
        <c:tickLblPos val="nextTo"/>
        <c:crossAx val="203460608"/>
        <c:crosses val="autoZero"/>
        <c:auto val="1"/>
        <c:lblAlgn val="ctr"/>
        <c:lblOffset val="100"/>
        <c:noMultiLvlLbl val="0"/>
      </c:catAx>
      <c:valAx>
        <c:axId val="20346060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03446528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U61SP!$P$13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9-4849-9E57-25833D49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67776"/>
        <c:axId val="203477760"/>
      </c:barChart>
      <c:catAx>
        <c:axId val="203467776"/>
        <c:scaling>
          <c:orientation val="maxMin"/>
        </c:scaling>
        <c:delete val="1"/>
        <c:axPos val="l"/>
        <c:majorTickMark val="out"/>
        <c:minorTickMark val="none"/>
        <c:tickLblPos val="nextTo"/>
        <c:crossAx val="203477760"/>
        <c:crosses val="autoZero"/>
        <c:auto val="1"/>
        <c:lblAlgn val="ctr"/>
        <c:lblOffset val="100"/>
        <c:noMultiLvlLbl val="0"/>
      </c:catAx>
      <c:valAx>
        <c:axId val="203477760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0346777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10904464597361E-2"/>
          <c:y val="5.656322371468272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U61RP!$P$11:$P$12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8-4D36-9ABF-6878A9D6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94656"/>
        <c:axId val="195496192"/>
      </c:barChart>
      <c:catAx>
        <c:axId val="195494656"/>
        <c:scaling>
          <c:orientation val="maxMin"/>
        </c:scaling>
        <c:delete val="1"/>
        <c:axPos val="l"/>
        <c:majorTickMark val="out"/>
        <c:minorTickMark val="none"/>
        <c:tickLblPos val="nextTo"/>
        <c:crossAx val="195496192"/>
        <c:crosses val="autoZero"/>
        <c:auto val="1"/>
        <c:lblAlgn val="ctr"/>
        <c:lblOffset val="100"/>
        <c:noMultiLvlLbl val="0"/>
      </c:catAx>
      <c:valAx>
        <c:axId val="19549619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549465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1719138354682"/>
          <c:y val="5.6571621614054995E-3"/>
          <c:w val="0.88915898311408592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U61RP!$P$8:$P$9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9-4116-83B5-3B3C09E9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13344"/>
        <c:axId val="195527424"/>
      </c:barChart>
      <c:catAx>
        <c:axId val="195513344"/>
        <c:scaling>
          <c:orientation val="maxMin"/>
        </c:scaling>
        <c:delete val="1"/>
        <c:axPos val="l"/>
        <c:majorTickMark val="out"/>
        <c:minorTickMark val="none"/>
        <c:tickLblPos val="nextTo"/>
        <c:crossAx val="195527424"/>
        <c:crosses val="autoZero"/>
        <c:auto val="1"/>
        <c:lblAlgn val="ctr"/>
        <c:lblOffset val="100"/>
        <c:noMultiLvlLbl val="0"/>
      </c:catAx>
      <c:valAx>
        <c:axId val="195527424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5513344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52918740792041E-2"/>
          <c:y val="5.6554430267155339E-3"/>
          <c:w val="0.88915926910410081"/>
          <c:h val="0.99434420697412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U61RP!$P$14:$P$15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5-46F1-BE45-CCC916CE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51232"/>
        <c:axId val="195552768"/>
      </c:barChart>
      <c:catAx>
        <c:axId val="195551232"/>
        <c:scaling>
          <c:orientation val="maxMin"/>
        </c:scaling>
        <c:delete val="1"/>
        <c:axPos val="l"/>
        <c:majorTickMark val="out"/>
        <c:minorTickMark val="none"/>
        <c:tickLblPos val="nextTo"/>
        <c:crossAx val="195552768"/>
        <c:crosses val="autoZero"/>
        <c:auto val="1"/>
        <c:lblAlgn val="ctr"/>
        <c:lblOffset val="100"/>
        <c:noMultiLvlLbl val="0"/>
      </c:catAx>
      <c:valAx>
        <c:axId val="19555276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555123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81766129614913E-2"/>
          <c:y val="5.6558542059536388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U61RP!$P$25:$P$26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C-4DF2-A3AF-49562E10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82496"/>
        <c:axId val="196684032"/>
      </c:barChart>
      <c:catAx>
        <c:axId val="196682496"/>
        <c:scaling>
          <c:orientation val="maxMin"/>
        </c:scaling>
        <c:delete val="1"/>
        <c:axPos val="l"/>
        <c:majorTickMark val="out"/>
        <c:minorTickMark val="none"/>
        <c:tickLblPos val="nextTo"/>
        <c:crossAx val="196684032"/>
        <c:crosses val="autoZero"/>
        <c:auto val="1"/>
        <c:lblAlgn val="ctr"/>
        <c:lblOffset val="100"/>
        <c:noMultiLvlLbl val="0"/>
      </c:catAx>
      <c:valAx>
        <c:axId val="19668403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668249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24125643045601E-2"/>
          <c:y val="5.6557446448226231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8-454E-B1EE-D15A2663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03744"/>
        <c:axId val="196705280"/>
      </c:barChart>
      <c:catAx>
        <c:axId val="196703744"/>
        <c:scaling>
          <c:orientation val="maxMin"/>
        </c:scaling>
        <c:delete val="1"/>
        <c:axPos val="l"/>
        <c:majorTickMark val="out"/>
        <c:minorTickMark val="none"/>
        <c:tickLblPos val="nextTo"/>
        <c:crossAx val="196705280"/>
        <c:crosses val="autoZero"/>
        <c:auto val="1"/>
        <c:lblAlgn val="ctr"/>
        <c:lblOffset val="100"/>
        <c:noMultiLvlLbl val="0"/>
      </c:catAx>
      <c:valAx>
        <c:axId val="196705280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6703744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62775305260761E-2"/>
          <c:y val="5.6557132725534734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U61RP!$P$17:$P$19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0-448D-BDDC-7C5EAC47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29088"/>
        <c:axId val="196734976"/>
      </c:barChart>
      <c:catAx>
        <c:axId val="196729088"/>
        <c:scaling>
          <c:orientation val="maxMin"/>
        </c:scaling>
        <c:delete val="1"/>
        <c:axPos val="l"/>
        <c:majorTickMark val="out"/>
        <c:minorTickMark val="none"/>
        <c:tickLblPos val="nextTo"/>
        <c:crossAx val="196734976"/>
        <c:crosses val="autoZero"/>
        <c:auto val="1"/>
        <c:lblAlgn val="ctr"/>
        <c:lblOffset val="100"/>
        <c:noMultiLvlLbl val="0"/>
      </c:catAx>
      <c:valAx>
        <c:axId val="196734976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6729088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62775305260761E-2"/>
          <c:y val="5.6557132725534734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U61RP!$P$21:$P$23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E-4E39-A876-1E362F02A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10240"/>
        <c:axId val="196811776"/>
      </c:barChart>
      <c:catAx>
        <c:axId val="196810240"/>
        <c:scaling>
          <c:orientation val="maxMin"/>
        </c:scaling>
        <c:delete val="1"/>
        <c:axPos val="l"/>
        <c:majorTickMark val="out"/>
        <c:minorTickMark val="none"/>
        <c:tickLblPos val="nextTo"/>
        <c:crossAx val="196811776"/>
        <c:crosses val="autoZero"/>
        <c:auto val="1"/>
        <c:lblAlgn val="ctr"/>
        <c:lblOffset val="100"/>
        <c:noMultiLvlLbl val="0"/>
      </c:catAx>
      <c:valAx>
        <c:axId val="196811776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96810240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2775305260761E-2"/>
          <c:y val="5.6557132725534734E-3"/>
          <c:w val="0.88915914165900967"/>
          <c:h val="0.99434373230040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U61SP!$P$4</c:f>
              <c:strCache>
                <c:ptCount val="1"/>
              </c:strCache>
            </c:strRef>
          </c:tx>
          <c:invertIfNegative val="0"/>
          <c:val>
            <c:numRef>
              <c:f>U61SP!$P$5:$P$11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C-4B49-9E66-0D7E8BB42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16832"/>
        <c:axId val="149818368"/>
      </c:barChart>
      <c:catAx>
        <c:axId val="149816832"/>
        <c:scaling>
          <c:orientation val="maxMin"/>
        </c:scaling>
        <c:delete val="1"/>
        <c:axPos val="l"/>
        <c:majorTickMark val="out"/>
        <c:minorTickMark val="none"/>
        <c:tickLblPos val="nextTo"/>
        <c:crossAx val="149818368"/>
        <c:crosses val="autoZero"/>
        <c:auto val="1"/>
        <c:lblAlgn val="ctr"/>
        <c:lblOffset val="100"/>
        <c:noMultiLvlLbl val="0"/>
      </c:catAx>
      <c:valAx>
        <c:axId val="14981836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14981683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0</xdr:row>
      <xdr:rowOff>81643</xdr:rowOff>
    </xdr:from>
    <xdr:to>
      <xdr:col>1</xdr:col>
      <xdr:colOff>5048250</xdr:colOff>
      <xdr:row>0</xdr:row>
      <xdr:rowOff>1292679</xdr:rowOff>
    </xdr:to>
    <xdr:sp macro="" textlink="">
      <xdr:nvSpPr>
        <xdr:cNvPr id="4" name="ZoneTexte 3"/>
        <xdr:cNvSpPr txBox="1"/>
      </xdr:nvSpPr>
      <xdr:spPr>
        <a:xfrm>
          <a:off x="4204607" y="81643"/>
          <a:ext cx="4939393" cy="121103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u="sng">
              <a:solidFill>
                <a:srgbClr val="0070C0"/>
              </a:solidFill>
            </a:rPr>
            <a:t>NOM DU CANDIDAT</a:t>
          </a:r>
          <a:r>
            <a:rPr lang="fr-FR" sz="1600" b="1">
              <a:solidFill>
                <a:srgbClr val="0070C0"/>
              </a:solidFill>
            </a:rPr>
            <a:t>: </a:t>
          </a:r>
        </a:p>
        <a:p>
          <a:endParaRPr lang="fr-FR" sz="1600" b="1">
            <a:solidFill>
              <a:srgbClr val="0070C0"/>
            </a:solidFill>
          </a:endParaRPr>
        </a:p>
        <a:p>
          <a:r>
            <a:rPr lang="fr-FR" sz="1600" b="1" u="sng">
              <a:solidFill>
                <a:srgbClr val="0070C0"/>
              </a:solidFill>
            </a:rPr>
            <a:t>Prénom du candidat:</a:t>
          </a:r>
          <a:r>
            <a:rPr lang="fr-FR" sz="1600" b="1">
              <a:solidFill>
                <a:srgbClr val="0070C0"/>
              </a:solidFill>
            </a:rPr>
            <a:t> </a:t>
          </a:r>
        </a:p>
      </xdr:txBody>
    </xdr:sp>
    <xdr:clientData/>
  </xdr:twoCellAnchor>
  <xdr:twoCellAnchor>
    <xdr:from>
      <xdr:col>7</xdr:col>
      <xdr:colOff>13607</xdr:colOff>
      <xdr:row>0</xdr:row>
      <xdr:rowOff>39310</xdr:rowOff>
    </xdr:from>
    <xdr:to>
      <xdr:col>13</xdr:col>
      <xdr:colOff>13606</xdr:colOff>
      <xdr:row>0</xdr:row>
      <xdr:rowOff>1524000</xdr:rowOff>
    </xdr:to>
    <xdr:sp macro="" textlink="">
      <xdr:nvSpPr>
        <xdr:cNvPr id="5" name="ZoneTexte 4"/>
        <xdr:cNvSpPr txBox="1"/>
      </xdr:nvSpPr>
      <xdr:spPr>
        <a:xfrm>
          <a:off x="10287000" y="39310"/>
          <a:ext cx="2952749" cy="148469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L'auteur du sujet veillera à ce que 75% (50% pour les candidats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individuels)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des critères en poids minimum soient globalement évalués.</a:t>
          </a:r>
          <a:endParaRPr lang="fr-FR" sz="1100" b="1">
            <a:solidFill>
              <a:srgbClr val="FF0000"/>
            </a:solidFill>
          </a:endParaRPr>
        </a:p>
        <a:p>
          <a:r>
            <a:rPr lang="fr-FR" sz="1100" b="1">
              <a:solidFill>
                <a:srgbClr val="FF0000"/>
              </a:solidFill>
            </a:rPr>
            <a:t>45% environ, en poids, des critères sont obligatoires à évaluer.</a:t>
          </a: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L'auteur sélectionnera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les 30% minumum (5% pour les candidats individuels) de critères restants. </a:t>
          </a:r>
        </a:p>
      </xdr:txBody>
    </xdr:sp>
    <xdr:clientData/>
  </xdr:twoCellAnchor>
  <xdr:twoCellAnchor>
    <xdr:from>
      <xdr:col>9</xdr:col>
      <xdr:colOff>71438</xdr:colOff>
      <xdr:row>3</xdr:row>
      <xdr:rowOff>11906</xdr:rowOff>
    </xdr:from>
    <xdr:to>
      <xdr:col>9</xdr:col>
      <xdr:colOff>947738</xdr:colOff>
      <xdr:row>5</xdr:row>
      <xdr:rowOff>256834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27783</xdr:colOff>
      <xdr:row>9</xdr:row>
      <xdr:rowOff>186532</xdr:rowOff>
    </xdr:from>
    <xdr:to>
      <xdr:col>9</xdr:col>
      <xdr:colOff>926307</xdr:colOff>
      <xdr:row>11</xdr:row>
      <xdr:rowOff>246063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50005</xdr:colOff>
      <xdr:row>6</xdr:row>
      <xdr:rowOff>148167</xdr:rowOff>
    </xdr:from>
    <xdr:to>
      <xdr:col>9</xdr:col>
      <xdr:colOff>867834</xdr:colOff>
      <xdr:row>9</xdr:row>
      <xdr:rowOff>66336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54772</xdr:colOff>
      <xdr:row>13</xdr:row>
      <xdr:rowOff>0</xdr:rowOff>
    </xdr:from>
    <xdr:to>
      <xdr:col>9</xdr:col>
      <xdr:colOff>928690</xdr:colOff>
      <xdr:row>14</xdr:row>
      <xdr:rowOff>323850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47626</xdr:colOff>
      <xdr:row>24</xdr:row>
      <xdr:rowOff>11908</xdr:rowOff>
    </xdr:from>
    <xdr:to>
      <xdr:col>9</xdr:col>
      <xdr:colOff>933450</xdr:colOff>
      <xdr:row>26</xdr:row>
      <xdr:rowOff>11908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</xdr:colOff>
      <xdr:row>27</xdr:row>
      <xdr:rowOff>13872</xdr:rowOff>
    </xdr:from>
    <xdr:to>
      <xdr:col>9</xdr:col>
      <xdr:colOff>916782</xdr:colOff>
      <xdr:row>28</xdr:row>
      <xdr:rowOff>13872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95250</xdr:colOff>
      <xdr:row>16</xdr:row>
      <xdr:rowOff>11906</xdr:rowOff>
    </xdr:from>
    <xdr:to>
      <xdr:col>9</xdr:col>
      <xdr:colOff>971550</xdr:colOff>
      <xdr:row>19</xdr:row>
      <xdr:rowOff>11906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71437</xdr:colOff>
      <xdr:row>20</xdr:row>
      <xdr:rowOff>11907</xdr:rowOff>
    </xdr:from>
    <xdr:to>
      <xdr:col>9</xdr:col>
      <xdr:colOff>947737</xdr:colOff>
      <xdr:row>22</xdr:row>
      <xdr:rowOff>173832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257970</xdr:colOff>
      <xdr:row>28</xdr:row>
      <xdr:rowOff>43655</xdr:rowOff>
    </xdr:from>
    <xdr:to>
      <xdr:col>7</xdr:col>
      <xdr:colOff>234157</xdr:colOff>
      <xdr:row>28</xdr:row>
      <xdr:rowOff>272255</xdr:rowOff>
    </xdr:to>
    <xdr:sp macro="" textlink="">
      <xdr:nvSpPr>
        <xdr:cNvPr id="27" name="Flèche à angle droit 26"/>
        <xdr:cNvSpPr/>
      </xdr:nvSpPr>
      <xdr:spPr>
        <a:xfrm>
          <a:off x="10175876" y="8378030"/>
          <a:ext cx="273844" cy="228600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1665551</xdr:colOff>
      <xdr:row>28</xdr:row>
      <xdr:rowOff>308238</xdr:rowOff>
    </xdr:from>
    <xdr:to>
      <xdr:col>1</xdr:col>
      <xdr:colOff>3182937</xdr:colOff>
      <xdr:row>31</xdr:row>
      <xdr:rowOff>60853</xdr:rowOff>
    </xdr:to>
    <xdr:sp macro="" textlink="">
      <xdr:nvSpPr>
        <xdr:cNvPr id="2" name="ZoneTexte 1"/>
        <xdr:cNvSpPr txBox="1"/>
      </xdr:nvSpPr>
      <xdr:spPr>
        <a:xfrm>
          <a:off x="1665551" y="8679655"/>
          <a:ext cx="4194969" cy="631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u="sng">
              <a:solidFill>
                <a:srgbClr val="FF0000"/>
              </a:solidFill>
            </a:rPr>
            <a:t>IMPORTANT</a:t>
          </a:r>
        </a:p>
        <a:p>
          <a:r>
            <a:rPr lang="fr-FR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 qui représente 50% de la note finale U61</a:t>
          </a:r>
          <a:r>
            <a:rPr lang="fr-FR" sz="1600">
              <a:solidFill>
                <a:srgbClr val="FF0000"/>
              </a:solidFill>
            </a:rPr>
            <a:t> </a:t>
          </a:r>
        </a:p>
        <a:p>
          <a:endParaRPr lang="fr-FR" sz="1100"/>
        </a:p>
      </xdr:txBody>
    </xdr:sp>
    <xdr:clientData/>
  </xdr:twoCellAnchor>
  <xdr:twoCellAnchor>
    <xdr:from>
      <xdr:col>9</xdr:col>
      <xdr:colOff>142872</xdr:colOff>
      <xdr:row>28</xdr:row>
      <xdr:rowOff>95250</xdr:rowOff>
    </xdr:from>
    <xdr:to>
      <xdr:col>9</xdr:col>
      <xdr:colOff>881061</xdr:colOff>
      <xdr:row>28</xdr:row>
      <xdr:rowOff>285750</xdr:rowOff>
    </xdr:to>
    <xdr:sp macro="" textlink="">
      <xdr:nvSpPr>
        <xdr:cNvPr id="14" name="Flèche droite 13"/>
        <xdr:cNvSpPr/>
      </xdr:nvSpPr>
      <xdr:spPr>
        <a:xfrm rot="10800000">
          <a:off x="10201272" y="9305925"/>
          <a:ext cx="738189" cy="190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0</xdr:row>
      <xdr:rowOff>81643</xdr:rowOff>
    </xdr:from>
    <xdr:to>
      <xdr:col>1</xdr:col>
      <xdr:colOff>5048250</xdr:colOff>
      <xdr:row>0</xdr:row>
      <xdr:rowOff>1292679</xdr:rowOff>
    </xdr:to>
    <xdr:sp macro="" textlink="">
      <xdr:nvSpPr>
        <xdr:cNvPr id="4" name="ZoneTexte 3"/>
        <xdr:cNvSpPr txBox="1"/>
      </xdr:nvSpPr>
      <xdr:spPr>
        <a:xfrm>
          <a:off x="2785382" y="81643"/>
          <a:ext cx="4939393" cy="121103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u="sng">
              <a:solidFill>
                <a:srgbClr val="0070C0"/>
              </a:solidFill>
            </a:rPr>
            <a:t>NOM DU CANDIDAT</a:t>
          </a:r>
          <a:r>
            <a:rPr lang="fr-FR" sz="1600" b="1">
              <a:solidFill>
                <a:srgbClr val="0070C0"/>
              </a:solidFill>
            </a:rPr>
            <a:t>: </a:t>
          </a:r>
        </a:p>
        <a:p>
          <a:endParaRPr lang="fr-FR" sz="1600" b="1">
            <a:solidFill>
              <a:srgbClr val="0070C0"/>
            </a:solidFill>
          </a:endParaRPr>
        </a:p>
        <a:p>
          <a:r>
            <a:rPr lang="fr-FR" sz="1600" b="1" u="sng">
              <a:solidFill>
                <a:srgbClr val="0070C0"/>
              </a:solidFill>
            </a:rPr>
            <a:t>Prénom du candidat:</a:t>
          </a:r>
          <a:r>
            <a:rPr lang="fr-FR" sz="1600" b="1">
              <a:solidFill>
                <a:srgbClr val="0070C0"/>
              </a:solidFill>
            </a:rPr>
            <a:t> </a:t>
          </a:r>
        </a:p>
      </xdr:txBody>
    </xdr:sp>
    <xdr:clientData/>
  </xdr:twoCellAnchor>
  <xdr:twoCellAnchor>
    <xdr:from>
      <xdr:col>6</xdr:col>
      <xdr:colOff>246063</xdr:colOff>
      <xdr:row>0</xdr:row>
      <xdr:rowOff>34016</xdr:rowOff>
    </xdr:from>
    <xdr:to>
      <xdr:col>13</xdr:col>
      <xdr:colOff>39688</xdr:colOff>
      <xdr:row>1</xdr:row>
      <xdr:rowOff>111125</xdr:rowOff>
    </xdr:to>
    <xdr:sp macro="" textlink="">
      <xdr:nvSpPr>
        <xdr:cNvPr id="5" name="ZoneTexte 4"/>
        <xdr:cNvSpPr txBox="1"/>
      </xdr:nvSpPr>
      <xdr:spPr>
        <a:xfrm>
          <a:off x="9231313" y="34016"/>
          <a:ext cx="3032125" cy="145823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L'auteur du sujet veillera à ce que 70% (50% pour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les candidats individuels)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des critères en poids minimum soient globalement évalués.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37% environ, en poids, des critères sont obligatoires à évaluer.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L'auteur sélectionnera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les 33% (13% pour les candidats individuels) minimum de critères restants. 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</a:rPr>
            <a:t>.</a:t>
          </a:r>
        </a:p>
      </xdr:txBody>
    </xdr:sp>
    <xdr:clientData/>
  </xdr:twoCellAnchor>
  <xdr:twoCellAnchor>
    <xdr:from>
      <xdr:col>9</xdr:col>
      <xdr:colOff>47625</xdr:colOff>
      <xdr:row>2</xdr:row>
      <xdr:rowOff>214312</xdr:rowOff>
    </xdr:from>
    <xdr:to>
      <xdr:col>9</xdr:col>
      <xdr:colOff>923925</xdr:colOff>
      <xdr:row>11</xdr:row>
      <xdr:rowOff>11906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257970</xdr:colOff>
      <xdr:row>30</xdr:row>
      <xdr:rowOff>43655</xdr:rowOff>
    </xdr:from>
    <xdr:to>
      <xdr:col>7</xdr:col>
      <xdr:colOff>234157</xdr:colOff>
      <xdr:row>30</xdr:row>
      <xdr:rowOff>272255</xdr:rowOff>
    </xdr:to>
    <xdr:sp macro="" textlink="">
      <xdr:nvSpPr>
        <xdr:cNvPr id="10" name="Flèche à angle droit 9"/>
        <xdr:cNvSpPr/>
      </xdr:nvSpPr>
      <xdr:spPr>
        <a:xfrm>
          <a:off x="10163970" y="8397080"/>
          <a:ext cx="271462" cy="228600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71438</xdr:colOff>
      <xdr:row>28</xdr:row>
      <xdr:rowOff>83343</xdr:rowOff>
    </xdr:from>
    <xdr:to>
      <xdr:col>9</xdr:col>
      <xdr:colOff>971891</xdr:colOff>
      <xdr:row>29</xdr:row>
      <xdr:rowOff>154780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71437</xdr:colOff>
      <xdr:row>25</xdr:row>
      <xdr:rowOff>95250</xdr:rowOff>
    </xdr:from>
    <xdr:to>
      <xdr:col>9</xdr:col>
      <xdr:colOff>971890</xdr:colOff>
      <xdr:row>26</xdr:row>
      <xdr:rowOff>166687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83344</xdr:colOff>
      <xdr:row>23</xdr:row>
      <xdr:rowOff>35719</xdr:rowOff>
    </xdr:from>
    <xdr:to>
      <xdr:col>9</xdr:col>
      <xdr:colOff>983797</xdr:colOff>
      <xdr:row>23</xdr:row>
      <xdr:rowOff>333375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83343</xdr:colOff>
      <xdr:row>21</xdr:row>
      <xdr:rowOff>119064</xdr:rowOff>
    </xdr:from>
    <xdr:to>
      <xdr:col>9</xdr:col>
      <xdr:colOff>983796</xdr:colOff>
      <xdr:row>21</xdr:row>
      <xdr:rowOff>416720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71437</xdr:colOff>
      <xdr:row>18</xdr:row>
      <xdr:rowOff>178594</xdr:rowOff>
    </xdr:from>
    <xdr:to>
      <xdr:col>9</xdr:col>
      <xdr:colOff>971890</xdr:colOff>
      <xdr:row>20</xdr:row>
      <xdr:rowOff>11906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71437</xdr:colOff>
      <xdr:row>17</xdr:row>
      <xdr:rowOff>0</xdr:rowOff>
    </xdr:from>
    <xdr:to>
      <xdr:col>9</xdr:col>
      <xdr:colOff>971890</xdr:colOff>
      <xdr:row>17</xdr:row>
      <xdr:rowOff>297656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83344</xdr:colOff>
      <xdr:row>12</xdr:row>
      <xdr:rowOff>35718</xdr:rowOff>
    </xdr:from>
    <xdr:to>
      <xdr:col>9</xdr:col>
      <xdr:colOff>983797</xdr:colOff>
      <xdr:row>15</xdr:row>
      <xdr:rowOff>178593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1066800</xdr:colOff>
      <xdr:row>30</xdr:row>
      <xdr:rowOff>304800</xdr:rowOff>
    </xdr:from>
    <xdr:to>
      <xdr:col>1</xdr:col>
      <xdr:colOff>3171826</xdr:colOff>
      <xdr:row>33</xdr:row>
      <xdr:rowOff>40481</xdr:rowOff>
    </xdr:to>
    <xdr:sp macro="" textlink="">
      <xdr:nvSpPr>
        <xdr:cNvPr id="18" name="ZoneTexte 17"/>
        <xdr:cNvSpPr txBox="1"/>
      </xdr:nvSpPr>
      <xdr:spPr>
        <a:xfrm>
          <a:off x="1066800" y="9515475"/>
          <a:ext cx="4162426" cy="611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u="sng">
              <a:solidFill>
                <a:srgbClr val="FF0000"/>
              </a:solidFill>
            </a:rPr>
            <a:t>IMPORTANT</a:t>
          </a:r>
        </a:p>
        <a:p>
          <a:r>
            <a:rPr lang="fr-FR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 qui représente 50% de la note finale U61</a:t>
          </a:r>
          <a:r>
            <a:rPr lang="fr-FR" sz="1600">
              <a:solidFill>
                <a:srgbClr val="FF0000"/>
              </a:solidFill>
            </a:rPr>
            <a:t> </a:t>
          </a:r>
        </a:p>
        <a:p>
          <a:endParaRPr lang="fr-FR" sz="1100"/>
        </a:p>
      </xdr:txBody>
    </xdr:sp>
    <xdr:clientData/>
  </xdr:twoCellAnchor>
  <xdr:twoCellAnchor>
    <xdr:from>
      <xdr:col>9</xdr:col>
      <xdr:colOff>142872</xdr:colOff>
      <xdr:row>30</xdr:row>
      <xdr:rowOff>95250</xdr:rowOff>
    </xdr:from>
    <xdr:to>
      <xdr:col>9</xdr:col>
      <xdr:colOff>881061</xdr:colOff>
      <xdr:row>30</xdr:row>
      <xdr:rowOff>285750</xdr:rowOff>
    </xdr:to>
    <xdr:sp macro="" textlink="">
      <xdr:nvSpPr>
        <xdr:cNvPr id="2" name="Flèche droite 1"/>
        <xdr:cNvSpPr/>
      </xdr:nvSpPr>
      <xdr:spPr>
        <a:xfrm rot="10800000">
          <a:off x="10215560" y="9334500"/>
          <a:ext cx="738189" cy="190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7" workbookViewId="0">
      <selection activeCell="J7" sqref="J7"/>
    </sheetView>
  </sheetViews>
  <sheetFormatPr baseColWidth="10" defaultRowHeight="15" x14ac:dyDescent="0.25"/>
  <cols>
    <col min="1" max="1" width="3.28515625" style="4" customWidth="1"/>
    <col min="2" max="2" width="12.28515625" style="4" customWidth="1"/>
    <col min="3" max="3" width="4.85546875" style="4" customWidth="1"/>
    <col min="4" max="4" width="25.7109375" style="4" customWidth="1"/>
    <col min="5" max="5" width="71.140625" style="4" customWidth="1"/>
    <col min="6" max="6" width="6.140625" style="14" customWidth="1"/>
  </cols>
  <sheetData>
    <row r="1" spans="1:6" s="1" customFormat="1" ht="48" customHeight="1" thickBot="1" x14ac:dyDescent="0.3">
      <c r="F1" s="9" t="s">
        <v>41</v>
      </c>
    </row>
    <row r="2" spans="1:6" ht="15.75" customHeight="1" x14ac:dyDescent="0.25">
      <c r="A2" s="133"/>
      <c r="B2" s="141" t="s">
        <v>29</v>
      </c>
      <c r="C2" s="131" t="s">
        <v>0</v>
      </c>
      <c r="D2" s="129" t="s">
        <v>6</v>
      </c>
      <c r="E2" s="2" t="s">
        <v>84</v>
      </c>
      <c r="F2" s="15"/>
    </row>
    <row r="3" spans="1:6" ht="15.75" customHeight="1" thickBot="1" x14ac:dyDescent="0.3">
      <c r="A3" s="133"/>
      <c r="B3" s="142"/>
      <c r="C3" s="132"/>
      <c r="D3" s="130"/>
      <c r="E3" s="5" t="s">
        <v>85</v>
      </c>
      <c r="F3" s="12"/>
    </row>
    <row r="4" spans="1:6" ht="15.75" customHeight="1" x14ac:dyDescent="0.25">
      <c r="A4" s="133"/>
      <c r="B4" s="142"/>
      <c r="C4" s="131" t="s">
        <v>2</v>
      </c>
      <c r="D4" s="129" t="s">
        <v>30</v>
      </c>
      <c r="E4" s="2" t="s">
        <v>44</v>
      </c>
      <c r="F4" s="10"/>
    </row>
    <row r="5" spans="1:6" ht="15.75" customHeight="1" x14ac:dyDescent="0.25">
      <c r="A5" s="133"/>
      <c r="B5" s="142"/>
      <c r="C5" s="133"/>
      <c r="D5" s="134"/>
      <c r="E5" s="3" t="s">
        <v>42</v>
      </c>
      <c r="F5" s="11"/>
    </row>
    <row r="6" spans="1:6" ht="15.75" customHeight="1" thickBot="1" x14ac:dyDescent="0.3">
      <c r="A6" s="133"/>
      <c r="B6" s="142"/>
      <c r="C6" s="132"/>
      <c r="D6" s="130"/>
      <c r="E6" s="5" t="s">
        <v>43</v>
      </c>
      <c r="F6" s="12"/>
    </row>
    <row r="7" spans="1:6" ht="15.75" customHeight="1" x14ac:dyDescent="0.25">
      <c r="A7" s="133"/>
      <c r="B7" s="142"/>
      <c r="C7" s="131" t="s">
        <v>3</v>
      </c>
      <c r="D7" s="129" t="s">
        <v>1</v>
      </c>
      <c r="E7" s="2" t="s">
        <v>86</v>
      </c>
      <c r="F7" s="15"/>
    </row>
    <row r="8" spans="1:6" ht="15.75" customHeight="1" x14ac:dyDescent="0.25">
      <c r="A8" s="133"/>
      <c r="B8" s="142"/>
      <c r="C8" s="133"/>
      <c r="D8" s="134"/>
      <c r="E8" s="3" t="s">
        <v>87</v>
      </c>
      <c r="F8" s="16"/>
    </row>
    <row r="9" spans="1:6" ht="15.75" customHeight="1" thickBot="1" x14ac:dyDescent="0.3">
      <c r="A9" s="133"/>
      <c r="B9" s="142"/>
      <c r="C9" s="132"/>
      <c r="D9" s="130"/>
      <c r="E9" s="5" t="s">
        <v>88</v>
      </c>
      <c r="F9" s="17"/>
    </row>
    <row r="10" spans="1:6" ht="15.75" customHeight="1" x14ac:dyDescent="0.25">
      <c r="A10" s="133"/>
      <c r="B10" s="142"/>
      <c r="C10" s="131" t="s">
        <v>5</v>
      </c>
      <c r="D10" s="129" t="s">
        <v>4</v>
      </c>
      <c r="E10" s="2" t="s">
        <v>89</v>
      </c>
      <c r="F10" s="15"/>
    </row>
    <row r="11" spans="1:6" ht="15.75" customHeight="1" x14ac:dyDescent="0.25">
      <c r="A11" s="133"/>
      <c r="B11" s="142"/>
      <c r="C11" s="133"/>
      <c r="D11" s="134"/>
      <c r="E11" s="3" t="s">
        <v>91</v>
      </c>
      <c r="F11" s="16"/>
    </row>
    <row r="12" spans="1:6" ht="15.75" customHeight="1" thickBot="1" x14ac:dyDescent="0.3">
      <c r="A12" s="133"/>
      <c r="B12" s="142"/>
      <c r="C12" s="132"/>
      <c r="D12" s="130"/>
      <c r="E12" s="5" t="s">
        <v>90</v>
      </c>
      <c r="F12" s="12"/>
    </row>
    <row r="13" spans="1:6" ht="15.75" customHeight="1" x14ac:dyDescent="0.25">
      <c r="A13" s="133"/>
      <c r="B13" s="142"/>
      <c r="C13" s="131" t="s">
        <v>7</v>
      </c>
      <c r="D13" s="129" t="s">
        <v>8</v>
      </c>
      <c r="E13" s="2" t="s">
        <v>45</v>
      </c>
      <c r="F13" s="15"/>
    </row>
    <row r="14" spans="1:6" ht="15.75" customHeight="1" x14ac:dyDescent="0.25">
      <c r="A14" s="133"/>
      <c r="B14" s="142"/>
      <c r="C14" s="133"/>
      <c r="D14" s="134"/>
      <c r="E14" s="3" t="s">
        <v>46</v>
      </c>
      <c r="F14" s="16"/>
    </row>
    <row r="15" spans="1:6" ht="15.75" customHeight="1" thickBot="1" x14ac:dyDescent="0.3">
      <c r="A15" s="132"/>
      <c r="B15" s="143"/>
      <c r="C15" s="132"/>
      <c r="D15" s="130"/>
      <c r="E15" s="5" t="s">
        <v>47</v>
      </c>
      <c r="F15" s="17"/>
    </row>
    <row r="16" spans="1:6" ht="29.25" customHeight="1" thickBot="1" x14ac:dyDescent="0.3">
      <c r="A16" s="131" t="s">
        <v>31</v>
      </c>
      <c r="B16" s="138" t="s">
        <v>32</v>
      </c>
      <c r="C16" s="6" t="s">
        <v>9</v>
      </c>
      <c r="D16" s="7" t="s">
        <v>12</v>
      </c>
      <c r="E16" s="8" t="s">
        <v>48</v>
      </c>
      <c r="F16" s="13"/>
    </row>
    <row r="17" spans="1:6" x14ac:dyDescent="0.25">
      <c r="A17" s="133"/>
      <c r="B17" s="139"/>
      <c r="C17" s="131" t="s">
        <v>11</v>
      </c>
      <c r="D17" s="129" t="s">
        <v>33</v>
      </c>
      <c r="E17" s="2" t="s">
        <v>49</v>
      </c>
      <c r="F17" s="10"/>
    </row>
    <row r="18" spans="1:6" x14ac:dyDescent="0.25">
      <c r="A18" s="133"/>
      <c r="B18" s="139"/>
      <c r="C18" s="133"/>
      <c r="D18" s="134"/>
      <c r="E18" s="3" t="s">
        <v>50</v>
      </c>
      <c r="F18" s="11"/>
    </row>
    <row r="19" spans="1:6" x14ac:dyDescent="0.25">
      <c r="A19" s="133"/>
      <c r="B19" s="139"/>
      <c r="C19" s="133"/>
      <c r="D19" s="134"/>
      <c r="E19" s="3" t="s">
        <v>51</v>
      </c>
      <c r="F19" s="11"/>
    </row>
    <row r="20" spans="1:6" x14ac:dyDescent="0.25">
      <c r="A20" s="133"/>
      <c r="B20" s="139"/>
      <c r="C20" s="133"/>
      <c r="D20" s="134"/>
      <c r="E20" s="3" t="s">
        <v>52</v>
      </c>
      <c r="F20" s="11"/>
    </row>
    <row r="21" spans="1:6" x14ac:dyDescent="0.25">
      <c r="A21" s="133"/>
      <c r="B21" s="139"/>
      <c r="C21" s="133"/>
      <c r="D21" s="134"/>
      <c r="E21" s="3" t="s">
        <v>53</v>
      </c>
      <c r="F21" s="11"/>
    </row>
    <row r="22" spans="1:6" ht="15.75" thickBot="1" x14ac:dyDescent="0.3">
      <c r="A22" s="133"/>
      <c r="B22" s="139"/>
      <c r="C22" s="132"/>
      <c r="D22" s="130"/>
      <c r="E22" s="5" t="s">
        <v>54</v>
      </c>
      <c r="F22" s="12"/>
    </row>
    <row r="23" spans="1:6" x14ac:dyDescent="0.25">
      <c r="A23" s="133"/>
      <c r="B23" s="139"/>
      <c r="C23" s="131" t="s">
        <v>13</v>
      </c>
      <c r="D23" s="129" t="s">
        <v>34</v>
      </c>
      <c r="E23" s="2" t="s">
        <v>55</v>
      </c>
      <c r="F23" s="10"/>
    </row>
    <row r="24" spans="1:6" x14ac:dyDescent="0.25">
      <c r="A24" s="133"/>
      <c r="B24" s="139"/>
      <c r="C24" s="133"/>
      <c r="D24" s="134"/>
      <c r="E24" s="3" t="s">
        <v>56</v>
      </c>
      <c r="F24" s="11"/>
    </row>
    <row r="25" spans="1:6" x14ac:dyDescent="0.25">
      <c r="A25" s="133"/>
      <c r="B25" s="139"/>
      <c r="C25" s="133"/>
      <c r="D25" s="134"/>
      <c r="E25" s="3" t="s">
        <v>57</v>
      </c>
      <c r="F25" s="11"/>
    </row>
    <row r="26" spans="1:6" ht="15.75" thickBot="1" x14ac:dyDescent="0.3">
      <c r="A26" s="132"/>
      <c r="B26" s="140"/>
      <c r="C26" s="132"/>
      <c r="D26" s="130"/>
      <c r="E26" s="5" t="s">
        <v>58</v>
      </c>
      <c r="F26" s="12"/>
    </row>
    <row r="27" spans="1:6" ht="17.25" customHeight="1" x14ac:dyDescent="0.25">
      <c r="A27" s="131" t="s">
        <v>35</v>
      </c>
      <c r="B27" s="138" t="s">
        <v>36</v>
      </c>
      <c r="C27" s="131" t="s">
        <v>14</v>
      </c>
      <c r="D27" s="129" t="s">
        <v>15</v>
      </c>
      <c r="E27" s="2" t="s">
        <v>59</v>
      </c>
      <c r="F27" s="15"/>
    </row>
    <row r="28" spans="1:6" ht="17.25" customHeight="1" x14ac:dyDescent="0.25">
      <c r="A28" s="133"/>
      <c r="B28" s="139"/>
      <c r="C28" s="133"/>
      <c r="D28" s="134"/>
      <c r="E28" s="3" t="s">
        <v>60</v>
      </c>
      <c r="F28" s="16"/>
    </row>
    <row r="29" spans="1:6" ht="17.25" customHeight="1" thickBot="1" x14ac:dyDescent="0.3">
      <c r="A29" s="133"/>
      <c r="B29" s="139"/>
      <c r="C29" s="132"/>
      <c r="D29" s="130"/>
      <c r="E29" s="5" t="s">
        <v>61</v>
      </c>
      <c r="F29" s="12"/>
    </row>
    <row r="30" spans="1:6" ht="17.25" customHeight="1" x14ac:dyDescent="0.25">
      <c r="A30" s="133"/>
      <c r="B30" s="139"/>
      <c r="C30" s="131" t="s">
        <v>16</v>
      </c>
      <c r="D30" s="129" t="s">
        <v>21</v>
      </c>
      <c r="E30" s="2" t="s">
        <v>62</v>
      </c>
      <c r="F30" s="10"/>
    </row>
    <row r="31" spans="1:6" ht="17.25" customHeight="1" x14ac:dyDescent="0.25">
      <c r="A31" s="133"/>
      <c r="B31" s="139"/>
      <c r="C31" s="133"/>
      <c r="D31" s="134"/>
      <c r="E31" s="3" t="s">
        <v>63</v>
      </c>
      <c r="F31" s="11"/>
    </row>
    <row r="32" spans="1:6" ht="17.25" customHeight="1" x14ac:dyDescent="0.25">
      <c r="A32" s="133"/>
      <c r="B32" s="139"/>
      <c r="C32" s="133"/>
      <c r="D32" s="134"/>
      <c r="E32" s="3" t="s">
        <v>64</v>
      </c>
      <c r="F32" s="11"/>
    </row>
    <row r="33" spans="1:6" ht="17.25" customHeight="1" thickBot="1" x14ac:dyDescent="0.3">
      <c r="A33" s="132"/>
      <c r="B33" s="140"/>
      <c r="C33" s="132"/>
      <c r="D33" s="130"/>
      <c r="E33" s="5" t="s">
        <v>65</v>
      </c>
      <c r="F33" s="12"/>
    </row>
    <row r="34" spans="1:6" ht="25.5" customHeight="1" x14ac:dyDescent="0.25">
      <c r="A34" s="131" t="s">
        <v>37</v>
      </c>
      <c r="B34" s="135" t="s">
        <v>38</v>
      </c>
      <c r="C34" s="131" t="s">
        <v>17</v>
      </c>
      <c r="D34" s="129" t="s">
        <v>25</v>
      </c>
      <c r="E34" s="2" t="s">
        <v>66</v>
      </c>
      <c r="F34" s="15"/>
    </row>
    <row r="35" spans="1:6" ht="15.75" thickBot="1" x14ac:dyDescent="0.3">
      <c r="A35" s="133"/>
      <c r="B35" s="136"/>
      <c r="C35" s="132"/>
      <c r="D35" s="130"/>
      <c r="E35" s="5" t="s">
        <v>67</v>
      </c>
      <c r="F35" s="17"/>
    </row>
    <row r="36" spans="1:6" x14ac:dyDescent="0.25">
      <c r="A36" s="133"/>
      <c r="B36" s="136"/>
      <c r="C36" s="131" t="s">
        <v>18</v>
      </c>
      <c r="D36" s="129" t="s">
        <v>10</v>
      </c>
      <c r="E36" s="2" t="s">
        <v>68</v>
      </c>
      <c r="F36" s="10"/>
    </row>
    <row r="37" spans="1:6" x14ac:dyDescent="0.25">
      <c r="A37" s="133"/>
      <c r="B37" s="136"/>
      <c r="C37" s="133"/>
      <c r="D37" s="134"/>
      <c r="E37" s="3" t="s">
        <v>69</v>
      </c>
      <c r="F37" s="11"/>
    </row>
    <row r="38" spans="1:6" ht="15.75" thickBot="1" x14ac:dyDescent="0.3">
      <c r="A38" s="133"/>
      <c r="B38" s="136"/>
      <c r="C38" s="132"/>
      <c r="D38" s="130"/>
      <c r="E38" s="5" t="s">
        <v>70</v>
      </c>
      <c r="F38" s="12"/>
    </row>
    <row r="39" spans="1:6" x14ac:dyDescent="0.25">
      <c r="A39" s="133"/>
      <c r="B39" s="136"/>
      <c r="C39" s="131" t="s">
        <v>20</v>
      </c>
      <c r="D39" s="129" t="s">
        <v>19</v>
      </c>
      <c r="E39" s="2" t="s">
        <v>71</v>
      </c>
      <c r="F39" s="10"/>
    </row>
    <row r="40" spans="1:6" x14ac:dyDescent="0.25">
      <c r="A40" s="133"/>
      <c r="B40" s="136"/>
      <c r="C40" s="133"/>
      <c r="D40" s="134"/>
      <c r="E40" s="3" t="s">
        <v>72</v>
      </c>
      <c r="F40" s="16"/>
    </row>
    <row r="41" spans="1:6" x14ac:dyDescent="0.25">
      <c r="A41" s="133"/>
      <c r="B41" s="136"/>
      <c r="C41" s="133"/>
      <c r="D41" s="134"/>
      <c r="E41" s="3" t="s">
        <v>73</v>
      </c>
      <c r="F41" s="11"/>
    </row>
    <row r="42" spans="1:6" ht="15.75" thickBot="1" x14ac:dyDescent="0.3">
      <c r="A42" s="133"/>
      <c r="B42" s="136"/>
      <c r="C42" s="132"/>
      <c r="D42" s="130"/>
      <c r="E42" s="5" t="s">
        <v>74</v>
      </c>
      <c r="F42" s="17"/>
    </row>
    <row r="43" spans="1:6" ht="25.5" x14ac:dyDescent="0.25">
      <c r="A43" s="133"/>
      <c r="B43" s="136"/>
      <c r="C43" s="131" t="s">
        <v>22</v>
      </c>
      <c r="D43" s="129" t="s">
        <v>27</v>
      </c>
      <c r="E43" s="2" t="s">
        <v>75</v>
      </c>
      <c r="F43" s="10"/>
    </row>
    <row r="44" spans="1:6" ht="25.5" x14ac:dyDescent="0.25">
      <c r="A44" s="133"/>
      <c r="B44" s="136"/>
      <c r="C44" s="133"/>
      <c r="D44" s="134"/>
      <c r="E44" s="3" t="s">
        <v>76</v>
      </c>
      <c r="F44" s="11"/>
    </row>
    <row r="45" spans="1:6" x14ac:dyDescent="0.25">
      <c r="A45" s="133"/>
      <c r="B45" s="136"/>
      <c r="C45" s="133"/>
      <c r="D45" s="134"/>
      <c r="E45" s="3" t="s">
        <v>77</v>
      </c>
      <c r="F45" s="16"/>
    </row>
    <row r="46" spans="1:6" ht="15.75" thickBot="1" x14ac:dyDescent="0.3">
      <c r="A46" s="132"/>
      <c r="B46" s="137"/>
      <c r="C46" s="132"/>
      <c r="D46" s="130"/>
      <c r="E46" s="5" t="s">
        <v>78</v>
      </c>
      <c r="F46" s="12"/>
    </row>
    <row r="47" spans="1:6" x14ac:dyDescent="0.25">
      <c r="A47" s="131" t="s">
        <v>39</v>
      </c>
      <c r="B47" s="138" t="s">
        <v>40</v>
      </c>
      <c r="C47" s="131" t="s">
        <v>24</v>
      </c>
      <c r="D47" s="129" t="s">
        <v>23</v>
      </c>
      <c r="E47" s="2" t="s">
        <v>79</v>
      </c>
      <c r="F47" s="10"/>
    </row>
    <row r="48" spans="1:6" x14ac:dyDescent="0.25">
      <c r="A48" s="133"/>
      <c r="B48" s="139"/>
      <c r="C48" s="133"/>
      <c r="D48" s="134"/>
      <c r="E48" s="3" t="s">
        <v>80</v>
      </c>
      <c r="F48" s="16"/>
    </row>
    <row r="49" spans="1:6" ht="15.75" thickBot="1" x14ac:dyDescent="0.3">
      <c r="A49" s="133"/>
      <c r="B49" s="139"/>
      <c r="C49" s="132"/>
      <c r="D49" s="130"/>
      <c r="E49" s="5" t="s">
        <v>81</v>
      </c>
      <c r="F49" s="12"/>
    </row>
    <row r="50" spans="1:6" x14ac:dyDescent="0.25">
      <c r="A50" s="133"/>
      <c r="B50" s="139"/>
      <c r="C50" s="131" t="s">
        <v>26</v>
      </c>
      <c r="D50" s="129" t="s">
        <v>28</v>
      </c>
      <c r="E50" s="2" t="s">
        <v>82</v>
      </c>
      <c r="F50" s="15"/>
    </row>
    <row r="51" spans="1:6" ht="15.75" thickBot="1" x14ac:dyDescent="0.3">
      <c r="A51" s="132"/>
      <c r="B51" s="140"/>
      <c r="C51" s="132"/>
      <c r="D51" s="130"/>
      <c r="E51" s="5" t="s">
        <v>83</v>
      </c>
      <c r="F51" s="17"/>
    </row>
  </sheetData>
  <mergeCells count="40">
    <mergeCell ref="A34:A46"/>
    <mergeCell ref="B34:B46"/>
    <mergeCell ref="A47:A51"/>
    <mergeCell ref="B47:B51"/>
    <mergeCell ref="D7:D9"/>
    <mergeCell ref="C7:C9"/>
    <mergeCell ref="D10:D12"/>
    <mergeCell ref="C10:C12"/>
    <mergeCell ref="A2:A15"/>
    <mergeCell ref="A16:A26"/>
    <mergeCell ref="B16:B26"/>
    <mergeCell ref="A27:A33"/>
    <mergeCell ref="B27:B33"/>
    <mergeCell ref="B2:B15"/>
    <mergeCell ref="D50:D51"/>
    <mergeCell ref="C50:C51"/>
    <mergeCell ref="C43:C46"/>
    <mergeCell ref="D43:D46"/>
    <mergeCell ref="D47:D49"/>
    <mergeCell ref="C47:C49"/>
    <mergeCell ref="D23:D26"/>
    <mergeCell ref="C23:C26"/>
    <mergeCell ref="D27:D29"/>
    <mergeCell ref="C27:C29"/>
    <mergeCell ref="D30:D33"/>
    <mergeCell ref="C30:C33"/>
    <mergeCell ref="D34:D35"/>
    <mergeCell ref="C34:C35"/>
    <mergeCell ref="D36:D38"/>
    <mergeCell ref="C36:C38"/>
    <mergeCell ref="D39:D42"/>
    <mergeCell ref="C39:C42"/>
    <mergeCell ref="D2:D3"/>
    <mergeCell ref="C2:C3"/>
    <mergeCell ref="C13:C15"/>
    <mergeCell ref="D13:D15"/>
    <mergeCell ref="D17:D22"/>
    <mergeCell ref="C17:C22"/>
    <mergeCell ref="D4:D6"/>
    <mergeCell ref="C4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0" zoomScaleNormal="70" workbookViewId="0">
      <selection activeCell="A36" sqref="A36:D36"/>
    </sheetView>
  </sheetViews>
  <sheetFormatPr baseColWidth="10" defaultRowHeight="15" x14ac:dyDescent="0.25"/>
  <cols>
    <col min="1" max="1" width="30.85546875" style="4" customWidth="1"/>
    <col min="2" max="2" width="87.5703125" style="27" customWidth="1"/>
    <col min="3" max="3" width="8.5703125" customWidth="1"/>
    <col min="4" max="4" width="8" customWidth="1"/>
  </cols>
  <sheetData>
    <row r="1" spans="1:15" ht="18.75" customHeight="1" x14ac:dyDescent="0.25">
      <c r="A1" s="152" t="s">
        <v>97</v>
      </c>
      <c r="B1" s="152"/>
      <c r="C1" s="146" t="s">
        <v>145</v>
      </c>
      <c r="D1" s="14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 x14ac:dyDescent="0.25">
      <c r="A2" s="19" t="s">
        <v>98</v>
      </c>
      <c r="C2" s="146"/>
      <c r="D2" s="146"/>
    </row>
    <row r="3" spans="1:15" ht="15" customHeight="1" x14ac:dyDescent="0.25">
      <c r="C3" s="146"/>
      <c r="D3" s="146"/>
    </row>
    <row r="4" spans="1:15" ht="17.25" customHeight="1" x14ac:dyDescent="0.25">
      <c r="A4" s="21" t="s">
        <v>96</v>
      </c>
      <c r="B4" s="25" t="s">
        <v>95</v>
      </c>
      <c r="C4" s="97" t="s">
        <v>161</v>
      </c>
      <c r="D4" s="97" t="s">
        <v>162</v>
      </c>
    </row>
    <row r="5" spans="1:15" s="1" customFormat="1" ht="21" customHeight="1" x14ac:dyDescent="0.25">
      <c r="A5" s="150" t="s">
        <v>100</v>
      </c>
      <c r="B5" s="151"/>
      <c r="C5" s="151"/>
      <c r="D5" s="151"/>
    </row>
    <row r="6" spans="1:15" ht="21" customHeight="1" x14ac:dyDescent="0.25">
      <c r="A6" s="147" t="s">
        <v>84</v>
      </c>
      <c r="B6" s="29" t="s">
        <v>92</v>
      </c>
      <c r="C6" s="95"/>
      <c r="D6" s="30"/>
    </row>
    <row r="7" spans="1:15" ht="21" customHeight="1" x14ac:dyDescent="0.25">
      <c r="A7" s="147"/>
      <c r="B7" s="29" t="s">
        <v>93</v>
      </c>
      <c r="C7" s="95"/>
      <c r="D7" s="30"/>
    </row>
    <row r="8" spans="1:15" ht="21" customHeight="1" x14ac:dyDescent="0.25">
      <c r="A8" s="147"/>
      <c r="B8" s="31" t="s">
        <v>94</v>
      </c>
      <c r="C8" s="95"/>
      <c r="D8" s="30"/>
    </row>
    <row r="9" spans="1:15" ht="18" customHeight="1" x14ac:dyDescent="0.25">
      <c r="A9" s="150" t="s">
        <v>102</v>
      </c>
      <c r="B9" s="151"/>
      <c r="C9" s="151"/>
      <c r="D9" s="24"/>
    </row>
    <row r="10" spans="1:15" ht="15.75" customHeight="1" x14ac:dyDescent="0.25">
      <c r="A10" s="147" t="s">
        <v>86</v>
      </c>
      <c r="B10" s="32" t="s">
        <v>103</v>
      </c>
      <c r="C10" s="95"/>
      <c r="D10" s="30"/>
    </row>
    <row r="11" spans="1:15" ht="15.75" customHeight="1" x14ac:dyDescent="0.25">
      <c r="A11" s="147"/>
      <c r="B11" s="32" t="s">
        <v>104</v>
      </c>
      <c r="C11" s="95"/>
      <c r="D11" s="30"/>
    </row>
    <row r="12" spans="1:15" ht="15.75" customHeight="1" x14ac:dyDescent="0.25">
      <c r="A12" s="147" t="s">
        <v>87</v>
      </c>
      <c r="B12" s="33" t="s">
        <v>105</v>
      </c>
      <c r="C12" s="30"/>
      <c r="D12" s="95"/>
    </row>
    <row r="13" spans="1:15" ht="15.75" customHeight="1" x14ac:dyDescent="0.25">
      <c r="A13" s="147"/>
      <c r="B13" s="33" t="s">
        <v>106</v>
      </c>
      <c r="C13" s="30"/>
      <c r="D13" s="95"/>
    </row>
    <row r="14" spans="1:15" ht="27.75" customHeight="1" x14ac:dyDescent="0.25">
      <c r="A14" s="147"/>
      <c r="B14" s="20" t="s">
        <v>107</v>
      </c>
      <c r="C14" s="30"/>
      <c r="D14" s="95"/>
    </row>
    <row r="15" spans="1:15" ht="15.75" customHeight="1" x14ac:dyDescent="0.25">
      <c r="A15" s="147"/>
      <c r="B15" s="34" t="s">
        <v>108</v>
      </c>
      <c r="C15" s="30"/>
      <c r="D15" s="95"/>
    </row>
    <row r="16" spans="1:15" ht="15.75" customHeight="1" x14ac:dyDescent="0.25">
      <c r="A16" s="147" t="s">
        <v>88</v>
      </c>
      <c r="B16" s="35" t="s">
        <v>109</v>
      </c>
      <c r="C16" s="30"/>
      <c r="D16" s="95"/>
    </row>
    <row r="17" spans="1:4" ht="15.75" customHeight="1" x14ac:dyDescent="0.25">
      <c r="A17" s="147"/>
      <c r="B17" s="35" t="s">
        <v>110</v>
      </c>
      <c r="C17" s="30"/>
      <c r="D17" s="95"/>
    </row>
    <row r="18" spans="1:4" ht="15.75" customHeight="1" x14ac:dyDescent="0.25">
      <c r="A18" s="147"/>
      <c r="B18" s="35" t="s">
        <v>111</v>
      </c>
      <c r="C18" s="30"/>
      <c r="D18" s="95"/>
    </row>
    <row r="19" spans="1:4" ht="15.75" customHeight="1" x14ac:dyDescent="0.25">
      <c r="A19" s="147"/>
      <c r="B19" s="35" t="s">
        <v>112</v>
      </c>
      <c r="C19" s="30"/>
      <c r="D19" s="95"/>
    </row>
    <row r="20" spans="1:4" ht="15.75" customHeight="1" x14ac:dyDescent="0.25">
      <c r="A20" s="144" t="s">
        <v>101</v>
      </c>
      <c r="B20" s="145"/>
      <c r="C20" s="145"/>
      <c r="D20" s="145"/>
    </row>
    <row r="21" spans="1:4" ht="15.75" customHeight="1" x14ac:dyDescent="0.25">
      <c r="A21" s="147" t="s">
        <v>89</v>
      </c>
      <c r="B21" s="26" t="s">
        <v>113</v>
      </c>
      <c r="C21" s="95"/>
      <c r="D21" s="30"/>
    </row>
    <row r="22" spans="1:4" ht="15.75" customHeight="1" x14ac:dyDescent="0.25">
      <c r="A22" s="147"/>
      <c r="B22" s="26" t="s">
        <v>114</v>
      </c>
      <c r="C22" s="95"/>
      <c r="D22" s="30"/>
    </row>
    <row r="23" spans="1:4" ht="15.75" customHeight="1" x14ac:dyDescent="0.25">
      <c r="A23" s="147" t="s">
        <v>91</v>
      </c>
      <c r="B23" s="26" t="s">
        <v>115</v>
      </c>
      <c r="C23" s="30"/>
      <c r="D23" s="95"/>
    </row>
    <row r="24" spans="1:4" ht="15.75" customHeight="1" x14ac:dyDescent="0.25">
      <c r="A24" s="147"/>
      <c r="B24" s="26" t="s">
        <v>116</v>
      </c>
      <c r="C24" s="30"/>
      <c r="D24" s="95"/>
    </row>
    <row r="25" spans="1:4" ht="27" customHeight="1" x14ac:dyDescent="0.25">
      <c r="A25" s="147"/>
      <c r="B25" s="28" t="s">
        <v>117</v>
      </c>
      <c r="C25" s="30"/>
      <c r="D25" s="95"/>
    </row>
    <row r="26" spans="1:4" ht="15.75" customHeight="1" x14ac:dyDescent="0.25">
      <c r="A26" s="147"/>
      <c r="B26" s="26" t="s">
        <v>118</v>
      </c>
      <c r="C26" s="30"/>
      <c r="D26" s="95"/>
    </row>
    <row r="27" spans="1:4" ht="15.75" customHeight="1" x14ac:dyDescent="0.25">
      <c r="A27" s="144" t="s">
        <v>119</v>
      </c>
      <c r="B27" s="145"/>
      <c r="C27" s="145"/>
      <c r="D27" s="145"/>
    </row>
    <row r="28" spans="1:4" ht="26.25" customHeight="1" x14ac:dyDescent="0.25">
      <c r="A28" s="18" t="s">
        <v>45</v>
      </c>
      <c r="B28" s="35" t="s">
        <v>120</v>
      </c>
      <c r="C28" s="95"/>
      <c r="D28" s="30"/>
    </row>
    <row r="29" spans="1:4" ht="26.25" customHeight="1" x14ac:dyDescent="0.25">
      <c r="A29" s="18" t="s">
        <v>46</v>
      </c>
      <c r="B29" s="35" t="s">
        <v>121</v>
      </c>
      <c r="C29" s="95"/>
      <c r="D29" s="30"/>
    </row>
    <row r="30" spans="1:4" ht="26.25" customHeight="1" x14ac:dyDescent="0.25">
      <c r="A30" s="18" t="s">
        <v>47</v>
      </c>
      <c r="B30" s="35" t="s">
        <v>122</v>
      </c>
      <c r="C30" s="30"/>
      <c r="D30" s="95"/>
    </row>
    <row r="31" spans="1:4" ht="15.75" customHeight="1" x14ac:dyDescent="0.25">
      <c r="A31" s="148" t="s">
        <v>123</v>
      </c>
      <c r="B31" s="149"/>
      <c r="C31" s="149"/>
      <c r="D31" s="149"/>
    </row>
    <row r="32" spans="1:4" ht="17.25" customHeight="1" x14ac:dyDescent="0.25">
      <c r="A32" s="147" t="s">
        <v>59</v>
      </c>
      <c r="B32" s="35" t="s">
        <v>124</v>
      </c>
      <c r="C32" s="95"/>
      <c r="D32" s="30"/>
    </row>
    <row r="33" spans="1:4" ht="17.25" customHeight="1" x14ac:dyDescent="0.25">
      <c r="A33" s="147"/>
      <c r="B33" s="35" t="s">
        <v>125</v>
      </c>
      <c r="C33" s="95"/>
      <c r="D33" s="30"/>
    </row>
    <row r="34" spans="1:4" ht="17.25" customHeight="1" x14ac:dyDescent="0.25">
      <c r="A34" s="147"/>
      <c r="B34" s="35" t="s">
        <v>126</v>
      </c>
      <c r="C34" s="95"/>
      <c r="D34" s="30"/>
    </row>
    <row r="35" spans="1:4" ht="21" customHeight="1" x14ac:dyDescent="0.25">
      <c r="A35" s="18" t="s">
        <v>60</v>
      </c>
      <c r="B35" s="35" t="s">
        <v>127</v>
      </c>
      <c r="C35" s="30"/>
      <c r="D35" s="95"/>
    </row>
    <row r="36" spans="1:4" ht="20.25" customHeight="1" x14ac:dyDescent="0.25">
      <c r="A36" s="148" t="s">
        <v>128</v>
      </c>
      <c r="B36" s="149"/>
      <c r="C36" s="149"/>
      <c r="D36" s="149"/>
    </row>
    <row r="37" spans="1:4" ht="19.5" customHeight="1" x14ac:dyDescent="0.25">
      <c r="A37" s="147" t="s">
        <v>66</v>
      </c>
      <c r="B37" s="35" t="s">
        <v>129</v>
      </c>
      <c r="C37" s="95"/>
      <c r="D37" s="30"/>
    </row>
    <row r="38" spans="1:4" ht="19.5" customHeight="1" x14ac:dyDescent="0.25">
      <c r="A38" s="147"/>
      <c r="B38" s="35" t="s">
        <v>130</v>
      </c>
      <c r="C38" s="95"/>
      <c r="D38" s="30"/>
    </row>
    <row r="39" spans="1:4" ht="19.5" customHeight="1" x14ac:dyDescent="0.25">
      <c r="A39" s="147"/>
      <c r="B39" s="35" t="s">
        <v>131</v>
      </c>
      <c r="C39" s="95"/>
      <c r="D39" s="30"/>
    </row>
    <row r="40" spans="1:4" ht="38.25" customHeight="1" x14ac:dyDescent="0.25">
      <c r="A40" s="18" t="s">
        <v>67</v>
      </c>
      <c r="B40" s="22" t="s">
        <v>132</v>
      </c>
      <c r="C40" s="30"/>
      <c r="D40" s="95"/>
    </row>
    <row r="41" spans="1:4" ht="18.75" customHeight="1" x14ac:dyDescent="0.25">
      <c r="A41" s="148" t="s">
        <v>133</v>
      </c>
      <c r="B41" s="149"/>
      <c r="C41" s="149"/>
      <c r="D41" s="149"/>
    </row>
    <row r="42" spans="1:4" ht="33" customHeight="1" x14ac:dyDescent="0.25">
      <c r="A42" s="18" t="s">
        <v>72</v>
      </c>
      <c r="B42" s="37" t="s">
        <v>134</v>
      </c>
      <c r="C42" s="95"/>
      <c r="D42" s="30"/>
    </row>
    <row r="43" spans="1:4" ht="25.5" customHeight="1" x14ac:dyDescent="0.25">
      <c r="A43" s="18" t="s">
        <v>74</v>
      </c>
      <c r="B43" s="23" t="s">
        <v>135</v>
      </c>
      <c r="C43" s="95"/>
      <c r="D43" s="30"/>
    </row>
    <row r="44" spans="1:4" ht="15.75" customHeight="1" x14ac:dyDescent="0.25">
      <c r="A44" s="148" t="s">
        <v>136</v>
      </c>
      <c r="B44" s="149"/>
      <c r="C44" s="149"/>
      <c r="D44" s="149"/>
    </row>
    <row r="45" spans="1:4" ht="35.25" customHeight="1" x14ac:dyDescent="0.25">
      <c r="A45" s="18" t="s">
        <v>77</v>
      </c>
      <c r="B45" s="36" t="s">
        <v>137</v>
      </c>
      <c r="C45" s="30"/>
      <c r="D45" s="95"/>
    </row>
    <row r="46" spans="1:4" ht="18.75" customHeight="1" x14ac:dyDescent="0.25">
      <c r="A46" s="148" t="s">
        <v>138</v>
      </c>
      <c r="B46" s="149"/>
      <c r="C46" s="149"/>
      <c r="D46" s="149"/>
    </row>
    <row r="47" spans="1:4" ht="19.5" customHeight="1" x14ac:dyDescent="0.25">
      <c r="A47" s="147" t="s">
        <v>80</v>
      </c>
      <c r="B47" s="23" t="s">
        <v>140</v>
      </c>
      <c r="C47" s="30"/>
      <c r="D47" s="95"/>
    </row>
    <row r="48" spans="1:4" x14ac:dyDescent="0.25">
      <c r="A48" s="147"/>
      <c r="B48" s="23" t="s">
        <v>141</v>
      </c>
      <c r="C48" s="30"/>
      <c r="D48" s="95"/>
    </row>
    <row r="49" spans="1:4" ht="15.75" customHeight="1" x14ac:dyDescent="0.25">
      <c r="A49" s="148" t="s">
        <v>139</v>
      </c>
      <c r="B49" s="149"/>
      <c r="C49" s="149"/>
      <c r="D49" s="149"/>
    </row>
    <row r="50" spans="1:4" ht="27.75" customHeight="1" x14ac:dyDescent="0.25">
      <c r="A50" s="18" t="s">
        <v>82</v>
      </c>
      <c r="B50" s="26" t="s">
        <v>142</v>
      </c>
      <c r="C50" s="95"/>
      <c r="D50" s="30"/>
    </row>
    <row r="51" spans="1:4" ht="15.75" customHeight="1" x14ac:dyDescent="0.25">
      <c r="A51" s="147" t="s">
        <v>83</v>
      </c>
      <c r="B51" s="26" t="s">
        <v>143</v>
      </c>
      <c r="C51" s="30"/>
      <c r="D51" s="95"/>
    </row>
    <row r="52" spans="1:4" x14ac:dyDescent="0.25">
      <c r="A52" s="147"/>
      <c r="B52" s="38" t="s">
        <v>144</v>
      </c>
      <c r="C52" s="30"/>
      <c r="D52" s="95"/>
    </row>
  </sheetData>
  <mergeCells count="22">
    <mergeCell ref="A1:B1"/>
    <mergeCell ref="A9:C9"/>
    <mergeCell ref="A10:A11"/>
    <mergeCell ref="A12:A15"/>
    <mergeCell ref="A16:A19"/>
    <mergeCell ref="A6:A8"/>
    <mergeCell ref="A20:D20"/>
    <mergeCell ref="C1:D3"/>
    <mergeCell ref="A51:A52"/>
    <mergeCell ref="A23:A26"/>
    <mergeCell ref="A27:D27"/>
    <mergeCell ref="A31:D31"/>
    <mergeCell ref="A32:A34"/>
    <mergeCell ref="A36:D36"/>
    <mergeCell ref="A37:A39"/>
    <mergeCell ref="A41:D41"/>
    <mergeCell ref="A44:D44"/>
    <mergeCell ref="A46:D46"/>
    <mergeCell ref="A47:A48"/>
    <mergeCell ref="A49:D49"/>
    <mergeCell ref="A21:A22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70" zoomScaleNormal="70" zoomScaleSheetLayoutView="90" workbookViewId="0">
      <selection activeCell="U7" sqref="U7"/>
    </sheetView>
  </sheetViews>
  <sheetFormatPr baseColWidth="10" defaultRowHeight="15" x14ac:dyDescent="0.25"/>
  <cols>
    <col min="1" max="1" width="40.140625" style="4" customWidth="1"/>
    <col min="2" max="2" width="83.140625" style="27" customWidth="1"/>
    <col min="3" max="3" width="14.7109375" style="14" customWidth="1"/>
    <col min="4" max="5" width="4.42578125" style="14" customWidth="1"/>
    <col min="6" max="7" width="4.42578125" customWidth="1"/>
    <col min="8" max="8" width="4.42578125" style="59" customWidth="1"/>
    <col min="9" max="9" width="8.28515625" style="41" customWidth="1"/>
    <col min="10" max="10" width="14.7109375" customWidth="1"/>
    <col min="12" max="13" width="2.5703125" customWidth="1"/>
    <col min="15" max="15" width="2.42578125" customWidth="1"/>
    <col min="16" max="16" width="4.42578125" customWidth="1"/>
  </cols>
  <sheetData>
    <row r="1" spans="1:17" ht="120.75" customHeight="1" thickBot="1" x14ac:dyDescent="0.3">
      <c r="A1" s="44" t="s">
        <v>147</v>
      </c>
      <c r="B1" s="45"/>
      <c r="C1" s="191" t="s">
        <v>150</v>
      </c>
      <c r="D1" s="192"/>
      <c r="E1" s="192"/>
      <c r="F1" s="192"/>
      <c r="G1" s="193"/>
      <c r="H1" s="56"/>
      <c r="I1" s="46"/>
      <c r="J1" s="47"/>
      <c r="K1" s="48"/>
      <c r="L1" s="48"/>
      <c r="M1" s="49"/>
      <c r="N1" s="181" t="s">
        <v>148</v>
      </c>
      <c r="P1" s="48"/>
      <c r="Q1" s="49"/>
    </row>
    <row r="2" spans="1:17" s="1" customFormat="1" ht="32.25" customHeight="1" thickBot="1" x14ac:dyDescent="0.3">
      <c r="A2" s="50" t="s">
        <v>96</v>
      </c>
      <c r="B2" s="51" t="s">
        <v>95</v>
      </c>
      <c r="C2" s="52" t="s">
        <v>99</v>
      </c>
      <c r="D2" s="52">
        <v>0</v>
      </c>
      <c r="E2" s="52">
        <v>1</v>
      </c>
      <c r="F2" s="52">
        <v>2</v>
      </c>
      <c r="G2" s="98">
        <v>3</v>
      </c>
      <c r="H2" s="57"/>
      <c r="I2" s="53"/>
      <c r="K2" s="54" t="s">
        <v>149</v>
      </c>
      <c r="M2" s="55"/>
      <c r="N2" s="181"/>
      <c r="Q2" s="55"/>
    </row>
    <row r="3" spans="1:17" s="1" customFormat="1" ht="21" customHeight="1" x14ac:dyDescent="0.25">
      <c r="A3" s="182" t="s">
        <v>100</v>
      </c>
      <c r="B3" s="183"/>
      <c r="C3" s="183"/>
      <c r="D3" s="183"/>
      <c r="E3" s="183"/>
      <c r="F3" s="183"/>
      <c r="G3" s="184"/>
      <c r="H3" s="58"/>
      <c r="I3" s="90">
        <v>0.15</v>
      </c>
      <c r="K3" s="93">
        <f>SUM(K4:K6)</f>
        <v>0</v>
      </c>
    </row>
    <row r="4" spans="1:17" ht="21" customHeight="1" x14ac:dyDescent="0.25">
      <c r="A4" s="216" t="s">
        <v>84</v>
      </c>
      <c r="B4" s="222" t="s">
        <v>92</v>
      </c>
      <c r="C4" s="227" t="s">
        <v>167</v>
      </c>
      <c r="D4" s="70"/>
      <c r="E4" s="40"/>
      <c r="F4" s="40"/>
      <c r="G4" s="40"/>
      <c r="H4" s="62" t="str">
        <f>(IF(L4="","◄",""))</f>
        <v>◄</v>
      </c>
      <c r="I4" s="43">
        <v>0.3</v>
      </c>
      <c r="J4" s="60"/>
      <c r="K4" s="65">
        <f>(IF(E4&lt;&gt;"",1/3,0)+IF(F4&lt;&gt;"",2/3,0)+IF(G4&lt;&gt;"",1,0))*N4*I$3*20</f>
        <v>0</v>
      </c>
      <c r="L4" s="68" t="str">
        <f>IF(COUNTBLANK(D4:G4)=3,1,"")</f>
        <v/>
      </c>
      <c r="M4" s="64">
        <f>I4</f>
        <v>0.3</v>
      </c>
      <c r="N4" s="66">
        <f>IF(M4=0,0,I4/SUM(M$4:M$6))</f>
        <v>0.3</v>
      </c>
      <c r="P4" s="61">
        <f>IF(D4&lt;&gt;"",0.02,(K4/(N4*I$3*20)))</f>
        <v>0</v>
      </c>
    </row>
    <row r="5" spans="1:17" ht="23.25" customHeight="1" x14ac:dyDescent="0.25">
      <c r="A5" s="216"/>
      <c r="B5" s="222" t="s">
        <v>93</v>
      </c>
      <c r="C5" s="223"/>
      <c r="D5" s="69"/>
      <c r="E5" s="40"/>
      <c r="F5" s="40"/>
      <c r="G5" s="40"/>
      <c r="H5" s="62" t="str">
        <f t="shared" ref="H5:H6" si="0">(IF(L5="","◄",""))</f>
        <v>◄</v>
      </c>
      <c r="I5" s="43">
        <v>0.4</v>
      </c>
      <c r="J5" s="60"/>
      <c r="K5" s="65">
        <f>(IF(E5&lt;&gt;"",1/3,0)+IF(F5&lt;&gt;"",2/3,0)+IF(G5&lt;&gt;"",1,0))*N5*I$3*20</f>
        <v>0</v>
      </c>
      <c r="L5" s="68" t="str">
        <f>IF(COUNTBLANK(D5:G5)=3,1,"")</f>
        <v/>
      </c>
      <c r="M5" s="64">
        <f>I5</f>
        <v>0.4</v>
      </c>
      <c r="N5" s="66">
        <f>IF(M5=0,0,I5/SUM(M$4:M$6))</f>
        <v>0.4</v>
      </c>
      <c r="P5" s="61">
        <f>IF(D5&lt;&gt;"",0.02,(K5/(N5*I$3*20)))</f>
        <v>0</v>
      </c>
    </row>
    <row r="6" spans="1:17" ht="21" customHeight="1" x14ac:dyDescent="0.25">
      <c r="A6" s="216"/>
      <c r="B6" s="224" t="s">
        <v>94</v>
      </c>
      <c r="C6" s="225"/>
      <c r="D6" s="111"/>
      <c r="E6" s="108"/>
      <c r="F6" s="108"/>
      <c r="G6" s="108"/>
      <c r="H6" s="62" t="str">
        <f t="shared" si="0"/>
        <v>◄</v>
      </c>
      <c r="I6" s="43">
        <v>0.3</v>
      </c>
      <c r="J6" s="42"/>
      <c r="K6" s="65">
        <f>IF(C6="",(IF(E6&lt;&gt;"",1/3,0)+IF(F6&lt;&gt;"",2/3,0)+IF(G6&lt;&gt;"",1,0))*N6*I$3*20,"")</f>
        <v>0</v>
      </c>
      <c r="L6" s="68" t="str">
        <f t="shared" ref="L6" si="1">IF(C6="",IF(COUNTBLANK(D6:G6)=3,1,""),1)</f>
        <v/>
      </c>
      <c r="M6" s="68">
        <f>IF(C6="",I6,0)</f>
        <v>0.3</v>
      </c>
      <c r="N6" s="66">
        <f>IF(M6=0,0,I6/SUM(M$4:M$6))</f>
        <v>0.3</v>
      </c>
      <c r="P6" s="61">
        <f>IF(C6="",IF(D6&lt;&gt;"",0.02,(K6/(N6*I$3*20))),"")</f>
        <v>0</v>
      </c>
    </row>
    <row r="7" spans="1:17" ht="18" customHeight="1" x14ac:dyDescent="0.25">
      <c r="A7" s="185" t="s">
        <v>102</v>
      </c>
      <c r="B7" s="186"/>
      <c r="C7" s="186"/>
      <c r="D7" s="186"/>
      <c r="E7" s="186"/>
      <c r="F7" s="186"/>
      <c r="G7" s="187"/>
      <c r="H7" s="58"/>
      <c r="I7" s="91">
        <v>0.2</v>
      </c>
      <c r="K7" s="94">
        <f>SUM(K8:K9)</f>
        <v>0</v>
      </c>
    </row>
    <row r="8" spans="1:17" ht="15.75" customHeight="1" x14ac:dyDescent="0.25">
      <c r="A8" s="147" t="s">
        <v>86</v>
      </c>
      <c r="B8" s="32" t="s">
        <v>103</v>
      </c>
      <c r="C8" s="189" t="s">
        <v>146</v>
      </c>
      <c r="D8" s="70"/>
      <c r="E8" s="40"/>
      <c r="F8" s="40"/>
      <c r="G8" s="40"/>
      <c r="H8" s="62" t="str">
        <f>(IF(L8="","◄",""))</f>
        <v>◄</v>
      </c>
      <c r="I8" s="92">
        <v>0.5</v>
      </c>
      <c r="K8" s="65">
        <f>(IF(E8&lt;&gt;"",1/3,0)+IF(F8&lt;&gt;"",2/3,0)+IF(G8&lt;&gt;"",1,0))*N8*I$7*20</f>
        <v>0</v>
      </c>
      <c r="L8" s="68" t="str">
        <f>IF(COUNTBLANK(D8:G8)=3,1,"")</f>
        <v/>
      </c>
      <c r="M8" s="64">
        <f>I8</f>
        <v>0.5</v>
      </c>
      <c r="N8" s="66">
        <f>IF(M8=0,0,I8/SUM(M$8:M$9))</f>
        <v>0.5</v>
      </c>
      <c r="P8" s="61">
        <f>IF(D8&lt;&gt;"",0.02,(K8/(N8*I$7*20)))</f>
        <v>0</v>
      </c>
    </row>
    <row r="9" spans="1:17" ht="15.75" customHeight="1" x14ac:dyDescent="0.25">
      <c r="A9" s="147"/>
      <c r="B9" s="32" t="s">
        <v>104</v>
      </c>
      <c r="C9" s="190"/>
      <c r="D9" s="69"/>
      <c r="E9" s="40"/>
      <c r="F9" s="40"/>
      <c r="G9" s="40"/>
      <c r="H9" s="62" t="str">
        <f t="shared" ref="H9" si="2">(IF(L9="","◄",""))</f>
        <v>◄</v>
      </c>
      <c r="I9" s="92">
        <v>0.5</v>
      </c>
      <c r="K9" s="65">
        <f>(IF(E9&lt;&gt;"",1/3,0)+IF(F9&lt;&gt;"",2/3,0)+IF(G9&lt;&gt;"",1,0))*N9*I$7*20</f>
        <v>0</v>
      </c>
      <c r="L9" s="68" t="str">
        <f>IF(COUNTBLANK(D9:G9)=3,1,"")</f>
        <v/>
      </c>
      <c r="M9" s="64">
        <f>I9</f>
        <v>0.5</v>
      </c>
      <c r="N9" s="66">
        <f>IF(M9=0,0,I9/SUM(M$8:M$9))</f>
        <v>0.5</v>
      </c>
      <c r="P9" s="61">
        <f>IF(D9&lt;&gt;"",0.02,(K9/(N9*I$7*20)))</f>
        <v>0</v>
      </c>
    </row>
    <row r="10" spans="1:17" ht="15.75" customHeight="1" x14ac:dyDescent="0.25">
      <c r="A10" s="150" t="s">
        <v>101</v>
      </c>
      <c r="B10" s="151"/>
      <c r="C10" s="151"/>
      <c r="D10" s="151"/>
      <c r="E10" s="151"/>
      <c r="F10" s="151"/>
      <c r="G10" s="188"/>
      <c r="H10" s="58"/>
      <c r="I10" s="91">
        <v>0.15</v>
      </c>
      <c r="K10" s="94">
        <f>SUM(K11:K12)</f>
        <v>0</v>
      </c>
      <c r="N10" s="14"/>
    </row>
    <row r="11" spans="1:17" ht="21" customHeight="1" x14ac:dyDescent="0.25">
      <c r="A11" s="147" t="s">
        <v>89</v>
      </c>
      <c r="B11" s="26" t="s">
        <v>113</v>
      </c>
      <c r="C11" s="189" t="s">
        <v>146</v>
      </c>
      <c r="D11" s="40"/>
      <c r="E11" s="40"/>
      <c r="F11" s="40"/>
      <c r="G11" s="40"/>
      <c r="H11" s="62" t="str">
        <f>(IF(L11="","◄",""))</f>
        <v>◄</v>
      </c>
      <c r="I11" s="92">
        <v>0.4</v>
      </c>
      <c r="K11" s="65">
        <f>(IF(E11&lt;&gt;"",1/3,0)+IF(F11&lt;&gt;"",2/3,0)+IF(G11&lt;&gt;"",1,0))*N11*I$10*20</f>
        <v>0</v>
      </c>
      <c r="L11" s="68" t="str">
        <f>IF(COUNTBLANK(D11:G11)=3,1,"")</f>
        <v/>
      </c>
      <c r="M11" s="64">
        <f>I11</f>
        <v>0.4</v>
      </c>
      <c r="N11" s="66">
        <f>IF(M11=0,0,I11/SUM(M$11:M$12))</f>
        <v>0.4</v>
      </c>
      <c r="P11" s="61">
        <f>IF(D11&lt;&gt;"",0.02,(K11/(N11*I$10*20)))</f>
        <v>0</v>
      </c>
    </row>
    <row r="12" spans="1:17" ht="21" customHeight="1" x14ac:dyDescent="0.25">
      <c r="A12" s="147"/>
      <c r="B12" s="26" t="s">
        <v>114</v>
      </c>
      <c r="C12" s="190"/>
      <c r="D12" s="40"/>
      <c r="E12" s="40"/>
      <c r="F12" s="40"/>
      <c r="G12" s="40"/>
      <c r="H12" s="62" t="str">
        <f t="shared" ref="H12" si="3">(IF(L12="","◄",""))</f>
        <v>◄</v>
      </c>
      <c r="I12" s="92">
        <v>0.6</v>
      </c>
      <c r="K12" s="65">
        <f>(IF(E12&lt;&gt;"",1/3,0)+IF(F12&lt;&gt;"",2/3,0)+IF(G12&lt;&gt;"",1,0))*N12*I$10*20</f>
        <v>0</v>
      </c>
      <c r="L12" s="68" t="str">
        <f>IF(COUNTBLANK(D12:G12)=3,1,"")</f>
        <v/>
      </c>
      <c r="M12" s="64">
        <f>I12</f>
        <v>0.6</v>
      </c>
      <c r="N12" s="66">
        <f>IF(M12=0,0,I12/SUM(M$11:M$12))</f>
        <v>0.6</v>
      </c>
      <c r="P12" s="61">
        <f>IF(D12&lt;&gt;"",0.02,(K12/(N12*I$10*20)))</f>
        <v>0</v>
      </c>
    </row>
    <row r="13" spans="1:17" ht="15.75" customHeight="1" x14ac:dyDescent="0.25">
      <c r="A13" s="150" t="s">
        <v>119</v>
      </c>
      <c r="B13" s="151"/>
      <c r="C13" s="151"/>
      <c r="D13" s="151"/>
      <c r="E13" s="151"/>
      <c r="F13" s="151"/>
      <c r="G13" s="188"/>
      <c r="H13" s="58"/>
      <c r="I13" s="91">
        <v>0.1</v>
      </c>
      <c r="K13" s="94">
        <f>SUM(K14:K15)</f>
        <v>0</v>
      </c>
      <c r="N13" s="124">
        <f>IF(SUM(M14:M15)=0,I13,0)</f>
        <v>0</v>
      </c>
    </row>
    <row r="14" spans="1:17" ht="26.25" customHeight="1" x14ac:dyDescent="0.25">
      <c r="A14" s="18" t="s">
        <v>45</v>
      </c>
      <c r="B14" s="35" t="s">
        <v>120</v>
      </c>
      <c r="C14" s="112"/>
      <c r="D14" s="40"/>
      <c r="E14" s="40"/>
      <c r="F14" s="40"/>
      <c r="G14" s="40"/>
      <c r="H14" s="62" t="str">
        <f>(IF(L14="","◄",""))</f>
        <v>◄</v>
      </c>
      <c r="I14" s="92">
        <v>0.5</v>
      </c>
      <c r="K14" s="65">
        <f>(IF(E14&lt;&gt;"",1/3,0)+IF(F14&lt;&gt;"",2/3,0)+IF(G14&lt;&gt;"",1,0))*N14*I$13*20</f>
        <v>0</v>
      </c>
      <c r="L14" s="123" t="str">
        <f t="shared" ref="L14:L15" si="4">IF(C14="",IF(COUNTBLANK(D14:G14)=3,1,""),1)</f>
        <v/>
      </c>
      <c r="M14" s="123">
        <f t="shared" ref="M14:M15" si="5">IF(C14="",I14,0)</f>
        <v>0.5</v>
      </c>
      <c r="N14" s="66">
        <f>IF(M14=0,0,I14/SUM(M$14:M$15))</f>
        <v>0.5</v>
      </c>
      <c r="P14" s="122">
        <f>IF(C14="",IF(D14&lt;&gt;"",0.02,(K14/(N14*I$13*20))),"")</f>
        <v>0</v>
      </c>
    </row>
    <row r="15" spans="1:17" ht="26.25" customHeight="1" x14ac:dyDescent="0.25">
      <c r="A15" s="18" t="s">
        <v>46</v>
      </c>
      <c r="B15" s="35" t="s">
        <v>121</v>
      </c>
      <c r="C15" s="112"/>
      <c r="D15" s="40"/>
      <c r="E15" s="40"/>
      <c r="F15" s="40"/>
      <c r="G15" s="40"/>
      <c r="H15" s="62" t="str">
        <f t="shared" ref="H15" si="6">(IF(L15="","◄",""))</f>
        <v>◄</v>
      </c>
      <c r="I15" s="92">
        <v>0.5</v>
      </c>
      <c r="K15" s="65">
        <f>(IF(E15&lt;&gt;"",1/3,0)+IF(F15&lt;&gt;"",2/3,0)+IF(G15&lt;&gt;"",1,0))*N15*I$13*20</f>
        <v>0</v>
      </c>
      <c r="L15" s="123" t="str">
        <f t="shared" si="4"/>
        <v/>
      </c>
      <c r="M15" s="123">
        <f t="shared" si="5"/>
        <v>0.5</v>
      </c>
      <c r="N15" s="66">
        <f>IF(M15=0,0,I15/SUM(M$14:M$15))</f>
        <v>0.5</v>
      </c>
      <c r="P15" s="122">
        <f>IF(C15="",IF(D15&lt;&gt;"",0.02,(K15/(N15*I$13*20))),"")</f>
        <v>0</v>
      </c>
    </row>
    <row r="16" spans="1:17" ht="15.75" customHeight="1" x14ac:dyDescent="0.25">
      <c r="A16" s="150" t="s">
        <v>123</v>
      </c>
      <c r="B16" s="151"/>
      <c r="C16" s="151"/>
      <c r="D16" s="151"/>
      <c r="E16" s="151"/>
      <c r="F16" s="151"/>
      <c r="G16" s="188"/>
      <c r="H16" s="58"/>
      <c r="I16" s="91">
        <v>0.1</v>
      </c>
      <c r="K16" s="93">
        <f>SUM(K17:K19)</f>
        <v>0</v>
      </c>
      <c r="N16" s="89">
        <f>IF(SUM(M17:M19)=0,I16,0)</f>
        <v>0</v>
      </c>
    </row>
    <row r="17" spans="1:16" ht="17.25" customHeight="1" x14ac:dyDescent="0.25">
      <c r="A17" s="194" t="s">
        <v>59</v>
      </c>
      <c r="B17" s="29" t="s">
        <v>124</v>
      </c>
      <c r="C17" s="108"/>
      <c r="D17" s="108"/>
      <c r="E17" s="108"/>
      <c r="F17" s="108"/>
      <c r="G17" s="108"/>
      <c r="H17" s="62" t="str">
        <f>(IF(L17="","◄",""))</f>
        <v>◄</v>
      </c>
      <c r="I17" s="110">
        <v>0.4</v>
      </c>
      <c r="J17" s="14"/>
      <c r="K17" s="65">
        <f>IF(C17="",(IF(E17&lt;&gt;"",1/3,0)+IF(F17&lt;&gt;"",2/3,0)+IF(G17&lt;&gt;"",1,0))*N17*I$16*20,"")</f>
        <v>0</v>
      </c>
      <c r="L17" s="68" t="str">
        <f t="shared" ref="L17:L19" si="7">IF(C17="",IF(COUNTBLANK(D17:G17)=3,1,""),1)</f>
        <v/>
      </c>
      <c r="M17" s="68">
        <f>IF(C17="",I17,0)</f>
        <v>0.4</v>
      </c>
      <c r="N17" s="66">
        <f>IF(M17=0,0,I17/SUM(M$17:M$19))</f>
        <v>0.4</v>
      </c>
      <c r="P17" s="61">
        <f>IF(C17="",IF(D17&lt;&gt;"",0.02,(K17/(N17*I$16*20))),"")</f>
        <v>0</v>
      </c>
    </row>
    <row r="18" spans="1:16" ht="17.25" customHeight="1" x14ac:dyDescent="0.25">
      <c r="A18" s="194"/>
      <c r="B18" s="29" t="s">
        <v>125</v>
      </c>
      <c r="C18" s="108"/>
      <c r="D18" s="108"/>
      <c r="E18" s="108"/>
      <c r="F18" s="108"/>
      <c r="G18" s="108"/>
      <c r="H18" s="62" t="str">
        <f t="shared" ref="H18:H19" si="8">(IF(L18="","◄",""))</f>
        <v>◄</v>
      </c>
      <c r="I18" s="110">
        <v>0.3</v>
      </c>
      <c r="J18" s="14"/>
      <c r="K18" s="65">
        <f t="shared" ref="K18:K19" si="9">IF(C18="",(IF(E18&lt;&gt;"",1/3,0)+IF(F18&lt;&gt;"",2/3,0)+IF(G18&lt;&gt;"",1,0))*N18*I$16*20,"")</f>
        <v>0</v>
      </c>
      <c r="L18" s="68" t="str">
        <f t="shared" si="7"/>
        <v/>
      </c>
      <c r="M18" s="68">
        <f t="shared" ref="M18:M19" si="10">IF(C18="",I18,0)</f>
        <v>0.3</v>
      </c>
      <c r="N18" s="66">
        <f t="shared" ref="N18:N19" si="11">IF(M18=0,0,I18/SUM(M$17:M$19))</f>
        <v>0.3</v>
      </c>
      <c r="P18" s="61">
        <f t="shared" ref="P18:P19" si="12">IF(C18="",IF(D18&lt;&gt;"",0.02,(K18/(N18*I$16*20))),"")</f>
        <v>0</v>
      </c>
    </row>
    <row r="19" spans="1:16" ht="17.25" customHeight="1" x14ac:dyDescent="0.25">
      <c r="A19" s="194"/>
      <c r="B19" s="29" t="s">
        <v>126</v>
      </c>
      <c r="C19" s="108"/>
      <c r="D19" s="108"/>
      <c r="E19" s="108"/>
      <c r="F19" s="108"/>
      <c r="G19" s="108"/>
      <c r="H19" s="62" t="str">
        <f t="shared" si="8"/>
        <v>◄</v>
      </c>
      <c r="I19" s="110">
        <v>0.3</v>
      </c>
      <c r="J19" s="14"/>
      <c r="K19" s="65">
        <f t="shared" si="9"/>
        <v>0</v>
      </c>
      <c r="L19" s="68" t="str">
        <f t="shared" si="7"/>
        <v/>
      </c>
      <c r="M19" s="68">
        <f t="shared" si="10"/>
        <v>0.3</v>
      </c>
      <c r="N19" s="66">
        <f t="shared" si="11"/>
        <v>0.3</v>
      </c>
      <c r="P19" s="61">
        <f t="shared" si="12"/>
        <v>0</v>
      </c>
    </row>
    <row r="20" spans="1:16" ht="20.25" customHeight="1" x14ac:dyDescent="0.25">
      <c r="A20" s="150" t="s">
        <v>128</v>
      </c>
      <c r="B20" s="151"/>
      <c r="C20" s="151"/>
      <c r="D20" s="151"/>
      <c r="E20" s="151"/>
      <c r="F20" s="151"/>
      <c r="G20" s="151"/>
      <c r="H20" s="58"/>
      <c r="I20" s="91">
        <v>0.1</v>
      </c>
      <c r="K20" s="93">
        <f>SUM(K21:K23)</f>
        <v>0</v>
      </c>
      <c r="N20" s="89">
        <f>IF(SUM(M21:M23)=0,I20,0)</f>
        <v>0</v>
      </c>
    </row>
    <row r="21" spans="1:16" ht="19.5" customHeight="1" x14ac:dyDescent="0.25">
      <c r="A21" s="194" t="s">
        <v>66</v>
      </c>
      <c r="B21" s="29" t="s">
        <v>129</v>
      </c>
      <c r="C21" s="108"/>
      <c r="D21" s="108"/>
      <c r="E21" s="108"/>
      <c r="F21" s="108"/>
      <c r="G21" s="108"/>
      <c r="H21" s="62" t="str">
        <f>(IF(L21="","◄",""))</f>
        <v>◄</v>
      </c>
      <c r="I21" s="110">
        <v>0.4</v>
      </c>
      <c r="J21" s="14"/>
      <c r="K21" s="65">
        <f>IF(C21="",(IF(E21&lt;&gt;"",1/3,0)+IF(F21&lt;&gt;"",2/3,0)+IF(G21&lt;&gt;"",1,0))*N21*I$20*20,"")</f>
        <v>0</v>
      </c>
      <c r="L21" s="68" t="str">
        <f t="shared" ref="L21:L28" si="13">IF(C21="",IF(COUNTBLANK(D21:G21)=3,1,""),1)</f>
        <v/>
      </c>
      <c r="M21" s="68">
        <f>IF(C21="",I21,0)</f>
        <v>0.4</v>
      </c>
      <c r="N21" s="66">
        <f>IF(M21=0,0,I21/SUM(M$21:M$23))</f>
        <v>0.4</v>
      </c>
      <c r="P21" s="61">
        <f>IF(C21="",IF(D21&lt;&gt;"",0.02,(K21/(N21*I$20*20))),"")</f>
        <v>0</v>
      </c>
    </row>
    <row r="22" spans="1:16" ht="19.5" customHeight="1" x14ac:dyDescent="0.25">
      <c r="A22" s="194"/>
      <c r="B22" s="29" t="s">
        <v>130</v>
      </c>
      <c r="C22" s="108"/>
      <c r="D22" s="108"/>
      <c r="E22" s="108"/>
      <c r="F22" s="108"/>
      <c r="G22" s="108"/>
      <c r="H22" s="62" t="str">
        <f t="shared" ref="H22:H23" si="14">(IF(L22="","◄",""))</f>
        <v>◄</v>
      </c>
      <c r="I22" s="110">
        <v>0.4</v>
      </c>
      <c r="J22" s="14"/>
      <c r="K22" s="65">
        <f t="shared" ref="K22:K23" si="15">IF(C22="",(IF(E22&lt;&gt;"",1/3,0)+IF(F22&lt;&gt;"",2/3,0)+IF(G22&lt;&gt;"",1,0))*N22*I$20*20,"")</f>
        <v>0</v>
      </c>
      <c r="L22" s="68" t="str">
        <f t="shared" si="13"/>
        <v/>
      </c>
      <c r="M22" s="68">
        <f t="shared" ref="M22:M28" si="16">IF(C22="",I22,0)</f>
        <v>0.4</v>
      </c>
      <c r="N22" s="66">
        <f t="shared" ref="N22:N23" si="17">IF(M22=0,0,I22/SUM(M$21:M$23))</f>
        <v>0.4</v>
      </c>
      <c r="P22" s="61">
        <f t="shared" ref="P22:P23" si="18">IF(C22="",IF(D22&lt;&gt;"",0.02,(K22/(N22*I$20*20))),"")</f>
        <v>0</v>
      </c>
    </row>
    <row r="23" spans="1:16" ht="19.5" customHeight="1" x14ac:dyDescent="0.25">
      <c r="A23" s="194"/>
      <c r="B23" s="29" t="s">
        <v>131</v>
      </c>
      <c r="C23" s="108"/>
      <c r="D23" s="108"/>
      <c r="E23" s="108"/>
      <c r="F23" s="108"/>
      <c r="G23" s="108"/>
      <c r="H23" s="62" t="str">
        <f t="shared" si="14"/>
        <v>◄</v>
      </c>
      <c r="I23" s="110">
        <v>0.2</v>
      </c>
      <c r="J23" s="14"/>
      <c r="K23" s="65">
        <f t="shared" si="15"/>
        <v>0</v>
      </c>
      <c r="L23" s="68" t="str">
        <f t="shared" si="13"/>
        <v/>
      </c>
      <c r="M23" s="68">
        <f t="shared" si="16"/>
        <v>0.2</v>
      </c>
      <c r="N23" s="66">
        <f t="shared" si="17"/>
        <v>0.2</v>
      </c>
      <c r="P23" s="61">
        <f t="shared" si="18"/>
        <v>0</v>
      </c>
    </row>
    <row r="24" spans="1:16" ht="18.75" customHeight="1" x14ac:dyDescent="0.25">
      <c r="A24" s="150" t="s">
        <v>133</v>
      </c>
      <c r="B24" s="151"/>
      <c r="C24" s="151"/>
      <c r="D24" s="151"/>
      <c r="E24" s="151"/>
      <c r="F24" s="151"/>
      <c r="G24" s="151"/>
      <c r="H24" s="58"/>
      <c r="I24" s="91">
        <v>0.1</v>
      </c>
      <c r="K24" s="94">
        <f>SUM(K25:K26)</f>
        <v>0</v>
      </c>
      <c r="N24" s="124">
        <f>IF(SUM(M25:M26)=0,I24,0)</f>
        <v>0</v>
      </c>
    </row>
    <row r="25" spans="1:16" ht="27.75" customHeight="1" x14ac:dyDescent="0.25">
      <c r="A25" s="18" t="s">
        <v>72</v>
      </c>
      <c r="B25" s="23" t="s">
        <v>134</v>
      </c>
      <c r="C25" s="112"/>
      <c r="D25" s="40"/>
      <c r="E25" s="40"/>
      <c r="F25" s="40"/>
      <c r="G25" s="40"/>
      <c r="H25" s="62" t="str">
        <f>(IF(L25="","◄",""))</f>
        <v>◄</v>
      </c>
      <c r="I25" s="92">
        <v>0.5</v>
      </c>
      <c r="K25" s="65">
        <f>(IF(E25&lt;&gt;"",1/3,0)+IF(F25&lt;&gt;"",2/3,0)+IF(G25&lt;&gt;"",1,0))*N25*I$24*20</f>
        <v>0</v>
      </c>
      <c r="L25" s="123" t="str">
        <f t="shared" si="13"/>
        <v/>
      </c>
      <c r="M25" s="123">
        <f t="shared" si="16"/>
        <v>0.5</v>
      </c>
      <c r="N25" s="66">
        <f>IF(M25=0,0,I25/SUM(M$25:M$26))</f>
        <v>0.5</v>
      </c>
      <c r="P25" s="122">
        <f>IF(C25="",IF(D25&lt;&gt;"",0.02,(K25/(N25*I$24*20))),"")</f>
        <v>0</v>
      </c>
    </row>
    <row r="26" spans="1:16" ht="25.5" customHeight="1" x14ac:dyDescent="0.25">
      <c r="A26" s="18" t="s">
        <v>74</v>
      </c>
      <c r="B26" s="23" t="s">
        <v>135</v>
      </c>
      <c r="C26" s="112"/>
      <c r="D26" s="40"/>
      <c r="E26" s="40"/>
      <c r="F26" s="40"/>
      <c r="G26" s="40"/>
      <c r="H26" s="62" t="str">
        <f t="shared" ref="H26" si="19">(IF(L26="","◄",""))</f>
        <v>◄</v>
      </c>
      <c r="I26" s="92">
        <v>0.5</v>
      </c>
      <c r="K26" s="65">
        <f>(IF(E26&lt;&gt;"",1/3,0)+IF(F26&lt;&gt;"",2/3,0)+IF(G26&lt;&gt;"",1,0))*N26*I$24*20</f>
        <v>0</v>
      </c>
      <c r="L26" s="123" t="str">
        <f t="shared" si="13"/>
        <v/>
      </c>
      <c r="M26" s="123">
        <f t="shared" si="16"/>
        <v>0.5</v>
      </c>
      <c r="N26" s="66">
        <f>IF(M26=0,0,I26/SUM(M$25:M$26))</f>
        <v>0.5</v>
      </c>
      <c r="P26" s="122">
        <f>IF(C26="",IF(D26&lt;&gt;"",0.02,(K26/(N26*I$24*20))),"")</f>
        <v>0</v>
      </c>
    </row>
    <row r="27" spans="1:16" ht="15.75" customHeight="1" x14ac:dyDescent="0.25">
      <c r="A27" s="150" t="s">
        <v>139</v>
      </c>
      <c r="B27" s="151"/>
      <c r="C27" s="151"/>
      <c r="D27" s="151"/>
      <c r="E27" s="151"/>
      <c r="F27" s="151"/>
      <c r="G27" s="188"/>
      <c r="H27" s="58"/>
      <c r="I27" s="91">
        <v>0.1</v>
      </c>
      <c r="K27" s="94">
        <f>K28</f>
        <v>0</v>
      </c>
      <c r="N27" s="124">
        <f>IF(M28=0,I27,0)</f>
        <v>0</v>
      </c>
    </row>
    <row r="28" spans="1:16" ht="23.25" customHeight="1" thickBot="1" x14ac:dyDescent="0.3">
      <c r="A28" s="18" t="s">
        <v>82</v>
      </c>
      <c r="B28" s="26" t="s">
        <v>142</v>
      </c>
      <c r="C28" s="40"/>
      <c r="D28" s="40"/>
      <c r="E28" s="40"/>
      <c r="F28" s="40"/>
      <c r="G28" s="40"/>
      <c r="H28" s="62" t="str">
        <f>(IF(L28="","◄",""))</f>
        <v>◄</v>
      </c>
      <c r="I28" s="127">
        <v>1</v>
      </c>
      <c r="K28" s="65">
        <f>(IF(E28&lt;&gt;"",1/3,0)+IF(F28&lt;&gt;"",2/3,0)+IF(G28&lt;&gt;"",1,0))*N28*I$27*20</f>
        <v>0</v>
      </c>
      <c r="L28" s="123" t="str">
        <f t="shared" si="13"/>
        <v/>
      </c>
      <c r="M28" s="123">
        <f t="shared" si="16"/>
        <v>1</v>
      </c>
      <c r="N28" s="67">
        <f>M28</f>
        <v>1</v>
      </c>
      <c r="P28" s="122">
        <f>IF(C28="",IF(D28&lt;&gt;"",0.02,(K28/(N28*I$27*20))),"")</f>
        <v>0</v>
      </c>
    </row>
    <row r="29" spans="1:16" ht="31.5" customHeight="1" thickBot="1" x14ac:dyDescent="0.3">
      <c r="B29" s="172" t="s">
        <v>151</v>
      </c>
      <c r="C29" s="172"/>
      <c r="D29" s="172"/>
      <c r="E29" s="172"/>
      <c r="F29" s="172"/>
      <c r="G29" s="172"/>
      <c r="H29" s="62"/>
      <c r="I29" s="128">
        <f>SUM(M4:M6)*I3+SUM(M8:M9)*I7+SUM(M11:M12)*I10+SUM(M14:M15)*I13+SUM(M17:M19)*I16+SUM(M21:M23)*I20+SUM(M25:M26)*I24+M28*I27</f>
        <v>0.99999999999999989</v>
      </c>
      <c r="J29" s="121"/>
      <c r="K29" s="126" t="s">
        <v>165</v>
      </c>
      <c r="L29" s="68"/>
    </row>
    <row r="30" spans="1:16" ht="15.75" thickBot="1" x14ac:dyDescent="0.3">
      <c r="A30" s="71"/>
      <c r="B30" s="72"/>
      <c r="C30" s="73" t="s">
        <v>152</v>
      </c>
      <c r="D30" s="74"/>
      <c r="E30" s="173">
        <f>(K3+K7+K10+K13+K16+K20+K24+K27)/(1-N13-N16-N20-N24-N27)</f>
        <v>0</v>
      </c>
      <c r="F30" s="174"/>
      <c r="G30" s="175" t="s">
        <v>153</v>
      </c>
      <c r="H30" s="175"/>
      <c r="I30" s="176"/>
      <c r="J30" s="75"/>
      <c r="K30" s="60"/>
      <c r="L30" s="61"/>
      <c r="M30" s="61"/>
      <c r="N30" s="60"/>
      <c r="O30" s="60"/>
      <c r="P30" s="61"/>
    </row>
    <row r="31" spans="1:16" ht="21.75" thickBot="1" x14ac:dyDescent="0.3">
      <c r="A31" s="71"/>
      <c r="B31" s="72"/>
      <c r="C31" s="76" t="s">
        <v>154</v>
      </c>
      <c r="D31" s="74"/>
      <c r="E31" s="177"/>
      <c r="F31" s="178"/>
      <c r="G31" s="179" t="s">
        <v>155</v>
      </c>
      <c r="H31" s="179"/>
      <c r="I31" s="180"/>
      <c r="J31" s="109"/>
      <c r="K31" s="60"/>
      <c r="L31" s="61"/>
      <c r="M31" s="61"/>
      <c r="N31" s="60"/>
      <c r="O31" s="60"/>
      <c r="P31" s="61"/>
    </row>
    <row r="32" spans="1:16" ht="15.75" thickBot="1" x14ac:dyDescent="0.3">
      <c r="A32" s="159"/>
      <c r="B32" s="159"/>
      <c r="C32" s="159"/>
      <c r="D32" s="159"/>
      <c r="E32" s="159"/>
      <c r="F32" s="159"/>
      <c r="G32" s="159"/>
      <c r="H32" s="159"/>
      <c r="I32" s="159"/>
      <c r="J32" s="75"/>
      <c r="K32" s="60"/>
      <c r="L32" s="61"/>
      <c r="M32" s="61"/>
      <c r="N32" s="60"/>
      <c r="O32" s="60"/>
      <c r="P32" s="61"/>
    </row>
    <row r="33" spans="1:17" ht="21.75" customHeight="1" x14ac:dyDescent="0.25">
      <c r="A33" s="160" t="s">
        <v>156</v>
      </c>
      <c r="B33" s="161"/>
      <c r="C33" s="162"/>
      <c r="D33" s="77"/>
      <c r="E33" s="163" t="s">
        <v>157</v>
      </c>
      <c r="F33" s="164"/>
      <c r="G33" s="164"/>
      <c r="H33" s="164"/>
      <c r="I33" s="165"/>
      <c r="J33" s="75"/>
      <c r="K33" s="60"/>
      <c r="L33" s="61"/>
      <c r="M33" s="61"/>
      <c r="N33" s="60"/>
      <c r="O33" s="60"/>
      <c r="P33" s="61"/>
    </row>
    <row r="34" spans="1:17" ht="40.5" customHeight="1" thickBot="1" x14ac:dyDescent="0.3">
      <c r="A34" s="166"/>
      <c r="B34" s="167"/>
      <c r="C34" s="168"/>
      <c r="D34" s="77"/>
      <c r="E34" s="169"/>
      <c r="F34" s="170"/>
      <c r="G34" s="170"/>
      <c r="H34" s="170"/>
      <c r="I34" s="171"/>
      <c r="J34" s="75"/>
      <c r="K34" s="60"/>
      <c r="L34" s="61"/>
      <c r="M34" s="61"/>
      <c r="N34" s="60"/>
      <c r="O34" s="60"/>
      <c r="P34" s="61"/>
    </row>
    <row r="35" spans="1:17" ht="15.75" thickBot="1" x14ac:dyDescent="0.3">
      <c r="A35" s="78"/>
      <c r="B35" s="77"/>
      <c r="C35" s="77"/>
      <c r="D35" s="79"/>
      <c r="E35" s="79"/>
      <c r="F35" s="79"/>
      <c r="G35" s="79"/>
      <c r="H35" s="79"/>
      <c r="I35" s="79"/>
      <c r="J35" s="75"/>
      <c r="K35" s="60"/>
      <c r="L35" s="61"/>
      <c r="M35" s="61"/>
      <c r="N35" s="60"/>
      <c r="O35" s="60"/>
      <c r="P35" s="61"/>
    </row>
    <row r="36" spans="1:17" ht="22.5" customHeight="1" x14ac:dyDescent="0.25">
      <c r="A36" s="153" t="s">
        <v>158</v>
      </c>
      <c r="B36" s="154"/>
      <c r="C36" s="80" t="s">
        <v>159</v>
      </c>
      <c r="D36" s="81"/>
      <c r="E36"/>
      <c r="H36" s="82"/>
      <c r="I36" s="60"/>
      <c r="J36" s="75"/>
      <c r="K36" s="60"/>
      <c r="L36" s="61"/>
      <c r="M36" s="61"/>
      <c r="N36" s="60"/>
      <c r="O36" s="60"/>
      <c r="P36" s="61"/>
    </row>
    <row r="37" spans="1:17" x14ac:dyDescent="0.25">
      <c r="A37" s="83"/>
      <c r="B37" s="84"/>
      <c r="C37" s="85"/>
      <c r="D37" s="86"/>
      <c r="E37"/>
      <c r="H37" s="82"/>
      <c r="I37" s="60"/>
      <c r="J37" s="75"/>
      <c r="K37" s="60"/>
      <c r="L37" s="61"/>
      <c r="M37" s="61"/>
      <c r="N37" s="60"/>
      <c r="O37" s="60"/>
      <c r="P37" s="61"/>
    </row>
    <row r="38" spans="1:17" s="61" customFormat="1" x14ac:dyDescent="0.25">
      <c r="A38" s="83"/>
      <c r="B38" s="84"/>
      <c r="C38" s="85"/>
      <c r="D38" s="86"/>
      <c r="E38" s="87"/>
      <c r="F38" s="87"/>
      <c r="G38" s="87"/>
      <c r="H38" s="87"/>
      <c r="I38" s="87"/>
      <c r="J38" s="75"/>
      <c r="K38" s="60"/>
      <c r="N38" s="60"/>
      <c r="O38" s="60"/>
      <c r="Q38"/>
    </row>
    <row r="39" spans="1:17" s="61" customFormat="1" ht="15.75" thickBot="1" x14ac:dyDescent="0.3">
      <c r="A39" s="155"/>
      <c r="B39" s="156"/>
      <c r="C39" s="88"/>
      <c r="D39" s="86"/>
      <c r="E39" s="157" t="s">
        <v>160</v>
      </c>
      <c r="F39" s="158"/>
      <c r="G39" s="158"/>
      <c r="H39" s="158"/>
      <c r="I39" s="158"/>
      <c r="J39" s="75"/>
      <c r="K39" s="60"/>
      <c r="N39" s="60"/>
      <c r="O39" s="60"/>
      <c r="Q39"/>
    </row>
  </sheetData>
  <mergeCells count="31">
    <mergeCell ref="A27:G27"/>
    <mergeCell ref="A13:G13"/>
    <mergeCell ref="A16:G16"/>
    <mergeCell ref="A11:A12"/>
    <mergeCell ref="A21:A23"/>
    <mergeCell ref="A17:A19"/>
    <mergeCell ref="A20:G20"/>
    <mergeCell ref="C11:C12"/>
    <mergeCell ref="N1:N2"/>
    <mergeCell ref="C4:C5"/>
    <mergeCell ref="A24:G24"/>
    <mergeCell ref="A3:G3"/>
    <mergeCell ref="A7:G7"/>
    <mergeCell ref="A10:G10"/>
    <mergeCell ref="A4:A6"/>
    <mergeCell ref="A8:A9"/>
    <mergeCell ref="C8:C9"/>
    <mergeCell ref="C1:G1"/>
    <mergeCell ref="B29:G29"/>
    <mergeCell ref="E30:F30"/>
    <mergeCell ref="G30:I30"/>
    <mergeCell ref="E31:F31"/>
    <mergeCell ref="G31:I31"/>
    <mergeCell ref="A36:B36"/>
    <mergeCell ref="A39:B39"/>
    <mergeCell ref="E39:I39"/>
    <mergeCell ref="A32:I32"/>
    <mergeCell ref="A33:C33"/>
    <mergeCell ref="E33:I33"/>
    <mergeCell ref="A34:C34"/>
    <mergeCell ref="E34:I34"/>
  </mergeCells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workbookViewId="0">
      <selection activeCell="R2" sqref="R2"/>
    </sheetView>
  </sheetViews>
  <sheetFormatPr baseColWidth="10" defaultRowHeight="15" x14ac:dyDescent="0.25"/>
  <cols>
    <col min="1" max="1" width="30.85546875" style="4" customWidth="1"/>
    <col min="2" max="2" width="80.5703125" style="27" customWidth="1"/>
    <col min="3" max="3" width="12.5703125" customWidth="1"/>
    <col min="4" max="7" width="3.85546875" style="14" customWidth="1"/>
    <col min="8" max="8" width="3.85546875" style="59" customWidth="1"/>
    <col min="9" max="9" width="8.28515625" style="42" customWidth="1"/>
    <col min="10" max="10" width="15.7109375" customWidth="1"/>
    <col min="12" max="13" width="2.7109375" customWidth="1"/>
    <col min="15" max="15" width="3" customWidth="1"/>
    <col min="16" max="16" width="7.7109375" customWidth="1"/>
  </cols>
  <sheetData>
    <row r="1" spans="1:17" ht="108.75" customHeight="1" thickBot="1" x14ac:dyDescent="0.3">
      <c r="A1" s="44" t="s">
        <v>147</v>
      </c>
      <c r="B1" s="45"/>
      <c r="C1" s="191" t="s">
        <v>163</v>
      </c>
      <c r="D1" s="192"/>
      <c r="E1" s="192"/>
      <c r="F1" s="192"/>
      <c r="G1" s="193"/>
      <c r="H1" s="56"/>
      <c r="I1" s="56"/>
      <c r="J1" s="46"/>
      <c r="K1" s="47"/>
      <c r="L1" s="60"/>
      <c r="M1" s="61"/>
      <c r="N1" s="181" t="s">
        <v>148</v>
      </c>
      <c r="P1" s="60"/>
      <c r="Q1" s="61"/>
    </row>
    <row r="2" spans="1:17" s="1" customFormat="1" ht="32.25" customHeight="1" thickBot="1" x14ac:dyDescent="0.3">
      <c r="A2" s="50" t="s">
        <v>96</v>
      </c>
      <c r="B2" s="51" t="s">
        <v>95</v>
      </c>
      <c r="C2" s="52" t="s">
        <v>99</v>
      </c>
      <c r="D2" s="52">
        <v>0</v>
      </c>
      <c r="E2" s="52">
        <v>1</v>
      </c>
      <c r="F2" s="52">
        <v>2</v>
      </c>
      <c r="G2" s="98">
        <v>3</v>
      </c>
      <c r="H2" s="57"/>
      <c r="I2" s="57"/>
      <c r="J2" s="53"/>
      <c r="K2" s="63" t="s">
        <v>149</v>
      </c>
      <c r="M2" s="55"/>
      <c r="N2" s="181"/>
      <c r="Q2" s="55"/>
    </row>
    <row r="3" spans="1:17" ht="18" customHeight="1" x14ac:dyDescent="0.25">
      <c r="A3" s="209" t="s">
        <v>102</v>
      </c>
      <c r="B3" s="209"/>
      <c r="C3" s="209"/>
      <c r="D3" s="209"/>
      <c r="E3" s="209"/>
      <c r="F3" s="209"/>
      <c r="G3" s="209"/>
      <c r="H3" s="58"/>
      <c r="I3" s="105">
        <v>0.2</v>
      </c>
      <c r="K3" s="94">
        <f>SUM(K4:K11)</f>
        <v>0</v>
      </c>
    </row>
    <row r="4" spans="1:17" ht="15.75" customHeight="1" x14ac:dyDescent="0.25">
      <c r="A4" s="147" t="s">
        <v>87</v>
      </c>
      <c r="B4" s="33" t="s">
        <v>105</v>
      </c>
      <c r="C4" s="212" t="s">
        <v>146</v>
      </c>
      <c r="D4" s="70"/>
      <c r="E4" s="70"/>
      <c r="F4" s="70"/>
      <c r="G4" s="70"/>
      <c r="H4" s="62" t="str">
        <f>(IF(L4="","◄",""))</f>
        <v>◄</v>
      </c>
      <c r="I4" s="43">
        <v>0.1</v>
      </c>
      <c r="J4" s="104"/>
      <c r="K4" s="65">
        <f t="shared" ref="K4:K7" si="0">(IF(E4&lt;&gt;"",1/3,0)+IF(F4&lt;&gt;"",2/3,0)+IF(G4&lt;&gt;"",1,0))*N4*I$3*20</f>
        <v>0</v>
      </c>
      <c r="L4" s="68" t="str">
        <f t="shared" ref="L4:L7" si="1">IF(COUNTBLANK(D4:G4)=3,1,"")</f>
        <v/>
      </c>
      <c r="M4" s="64">
        <f t="shared" ref="M4:M7" si="2">I4</f>
        <v>0.1</v>
      </c>
      <c r="N4" s="118">
        <f t="shared" ref="N4:N7" si="3">IF(M4=0,0,I4/SUM(M$4:M$11))</f>
        <v>0.1</v>
      </c>
      <c r="P4" s="122" t="str">
        <f t="shared" ref="P4:P8" si="4">IF(C4="",IF(D4&lt;&gt;"",0.02,(K4/(N4*I$3*20))),"")</f>
        <v/>
      </c>
      <c r="Q4" s="119"/>
    </row>
    <row r="5" spans="1:17" ht="15.75" customHeight="1" x14ac:dyDescent="0.25">
      <c r="A5" s="147"/>
      <c r="B5" s="33" t="s">
        <v>106</v>
      </c>
      <c r="C5" s="212"/>
      <c r="D5" s="70"/>
      <c r="E5" s="70"/>
      <c r="F5" s="70"/>
      <c r="G5" s="70"/>
      <c r="H5" s="62" t="str">
        <f t="shared" ref="H5:H13" si="5">(IF(L5="","◄",""))</f>
        <v>◄</v>
      </c>
      <c r="I5" s="43">
        <v>0.1</v>
      </c>
      <c r="J5" s="104"/>
      <c r="K5" s="65">
        <f t="shared" si="0"/>
        <v>0</v>
      </c>
      <c r="L5" s="68" t="str">
        <f t="shared" si="1"/>
        <v/>
      </c>
      <c r="M5" s="64">
        <f t="shared" si="2"/>
        <v>0.1</v>
      </c>
      <c r="N5" s="118">
        <f t="shared" si="3"/>
        <v>0.1</v>
      </c>
      <c r="P5" s="122">
        <f t="shared" si="4"/>
        <v>0</v>
      </c>
    </row>
    <row r="6" spans="1:17" ht="27.75" customHeight="1" x14ac:dyDescent="0.25">
      <c r="A6" s="147"/>
      <c r="B6" s="20" t="s">
        <v>107</v>
      </c>
      <c r="C6" s="212"/>
      <c r="D6" s="70"/>
      <c r="E6" s="70"/>
      <c r="F6" s="70"/>
      <c r="G6" s="70"/>
      <c r="H6" s="62" t="str">
        <f t="shared" si="5"/>
        <v>◄</v>
      </c>
      <c r="I6" s="43">
        <v>0.1</v>
      </c>
      <c r="J6" s="104"/>
      <c r="K6" s="65">
        <f t="shared" si="0"/>
        <v>0</v>
      </c>
      <c r="L6" s="68" t="str">
        <f t="shared" si="1"/>
        <v/>
      </c>
      <c r="M6" s="64">
        <f t="shared" si="2"/>
        <v>0.1</v>
      </c>
      <c r="N6" s="118">
        <f t="shared" si="3"/>
        <v>0.1</v>
      </c>
      <c r="P6" s="122">
        <f t="shared" si="4"/>
        <v>0</v>
      </c>
    </row>
    <row r="7" spans="1:17" ht="15.75" customHeight="1" x14ac:dyDescent="0.25">
      <c r="A7" s="147"/>
      <c r="B7" s="34" t="s">
        <v>108</v>
      </c>
      <c r="C7" s="212"/>
      <c r="D7" s="70"/>
      <c r="E7" s="70"/>
      <c r="F7" s="70"/>
      <c r="G7" s="70"/>
      <c r="H7" s="62" t="str">
        <f t="shared" si="5"/>
        <v>◄</v>
      </c>
      <c r="I7" s="43">
        <v>0.2</v>
      </c>
      <c r="J7" s="104"/>
      <c r="K7" s="65">
        <f t="shared" si="0"/>
        <v>0</v>
      </c>
      <c r="L7" s="68" t="str">
        <f t="shared" si="1"/>
        <v/>
      </c>
      <c r="M7" s="64">
        <f t="shared" si="2"/>
        <v>0.2</v>
      </c>
      <c r="N7" s="118">
        <f t="shared" si="3"/>
        <v>0.2</v>
      </c>
      <c r="P7" s="122">
        <f t="shared" si="4"/>
        <v>0</v>
      </c>
    </row>
    <row r="8" spans="1:17" ht="15.75" customHeight="1" x14ac:dyDescent="0.25">
      <c r="A8" s="147" t="s">
        <v>88</v>
      </c>
      <c r="B8" s="35" t="s">
        <v>109</v>
      </c>
      <c r="C8" s="212"/>
      <c r="D8" s="70"/>
      <c r="E8" s="70"/>
      <c r="F8" s="70"/>
      <c r="G8" s="70"/>
      <c r="H8" s="62" t="str">
        <f t="shared" si="5"/>
        <v>◄</v>
      </c>
      <c r="I8" s="43">
        <v>0.1</v>
      </c>
      <c r="J8" s="104"/>
      <c r="K8" s="65">
        <f>(IF(E8&lt;&gt;"",1/3,0)+IF(F8&lt;&gt;"",2/3,0)+IF(G8&lt;&gt;"",1,0))*N8*I$3*20</f>
        <v>0</v>
      </c>
      <c r="L8" s="68" t="str">
        <f>IF(COUNTBLANK(D8:G8)=3,1,"")</f>
        <v/>
      </c>
      <c r="M8" s="64">
        <f>I8</f>
        <v>0.1</v>
      </c>
      <c r="N8" s="118">
        <f>IF(M8=0,0,I8/SUM(M$4:M$11))</f>
        <v>0.1</v>
      </c>
      <c r="P8" s="122">
        <f t="shared" si="4"/>
        <v>0</v>
      </c>
    </row>
    <row r="9" spans="1:17" ht="28.5" customHeight="1" x14ac:dyDescent="0.25">
      <c r="A9" s="147"/>
      <c r="B9" s="113" t="s">
        <v>110</v>
      </c>
      <c r="C9" s="108"/>
      <c r="D9" s="108"/>
      <c r="E9" s="108"/>
      <c r="F9" s="108"/>
      <c r="G9" s="108"/>
      <c r="H9" s="62" t="str">
        <f t="shared" si="5"/>
        <v>◄</v>
      </c>
      <c r="I9" s="43">
        <v>0.1</v>
      </c>
      <c r="J9" s="114"/>
      <c r="K9" s="65">
        <f>IF(C9="",(IF(E9&lt;&gt;"",1/3,0)+IF(F9&lt;&gt;"",2/3,0)+IF(G9&lt;&gt;"",1,0))*N9*I$3*20,"")</f>
        <v>0</v>
      </c>
      <c r="L9" s="68" t="str">
        <f t="shared" ref="L9" si="6">IF(C9="",IF(COUNTBLANK(D9:G9)=3,1,""),1)</f>
        <v/>
      </c>
      <c r="M9" s="68">
        <f>IF(C9="",I9,0)</f>
        <v>0.1</v>
      </c>
      <c r="N9" s="118">
        <f>IF(M9=0,0,I9/SUM(M$4:M$11))</f>
        <v>0.1</v>
      </c>
      <c r="P9" s="61">
        <f>IF(C9="",IF(D9&lt;&gt;"",0.02,(K9/(N9*I$3*20))),"")</f>
        <v>0</v>
      </c>
    </row>
    <row r="10" spans="1:17" ht="15.75" customHeight="1" x14ac:dyDescent="0.25">
      <c r="A10" s="147"/>
      <c r="B10" s="29" t="s">
        <v>111</v>
      </c>
      <c r="C10" s="108"/>
      <c r="D10" s="108"/>
      <c r="E10" s="108"/>
      <c r="F10" s="108"/>
      <c r="G10" s="108"/>
      <c r="H10" s="62" t="str">
        <f t="shared" si="5"/>
        <v>◄</v>
      </c>
      <c r="I10" s="43">
        <v>0.1</v>
      </c>
      <c r="J10" s="114"/>
      <c r="K10" s="65">
        <f>IF(C10="",(IF(E10&lt;&gt;"",1/3,0)+IF(F10&lt;&gt;"",2/3,0)+IF(G10&lt;&gt;"",1,0))*N10*I$3*20,"")</f>
        <v>0</v>
      </c>
      <c r="L10" s="68" t="str">
        <f t="shared" ref="L10" si="7">IF(C10="",IF(COUNTBLANK(D10:G10)=3,1,""),1)</f>
        <v/>
      </c>
      <c r="M10" s="68">
        <f>IF(C10="",I10,0)</f>
        <v>0.1</v>
      </c>
      <c r="N10" s="118">
        <f>IF(M10=0,0,I10/SUM(M$4:M$11))</f>
        <v>0.1</v>
      </c>
      <c r="P10" s="122">
        <f t="shared" ref="P10:P11" si="8">IF(C10="",IF(D10&lt;&gt;"",0.02,(K10/(N10*I$3*20))),"")</f>
        <v>0</v>
      </c>
    </row>
    <row r="11" spans="1:17" ht="15.75" customHeight="1" x14ac:dyDescent="0.25">
      <c r="A11" s="147"/>
      <c r="B11" s="35" t="s">
        <v>112</v>
      </c>
      <c r="C11" s="117"/>
      <c r="D11" s="70"/>
      <c r="E11" s="70"/>
      <c r="F11" s="70"/>
      <c r="G11" s="70"/>
      <c r="H11" s="62" t="str">
        <f t="shared" si="5"/>
        <v>◄</v>
      </c>
      <c r="I11" s="43">
        <v>0.2</v>
      </c>
      <c r="J11" s="104"/>
      <c r="K11" s="65">
        <f>IF(C11="",(IF(E11&lt;&gt;"",1/3,0)+IF(F11&lt;&gt;"",2/3,0)+IF(G11&lt;&gt;"",1,0))*N11*I$3*20,"")</f>
        <v>0</v>
      </c>
      <c r="L11" s="68" t="str">
        <f>IF(C11="",IF(COUNTBLANK(D11:G11)=3,1,""),1)</f>
        <v/>
      </c>
      <c r="M11" s="68">
        <f>IF(C11="",I11,0)</f>
        <v>0.2</v>
      </c>
      <c r="N11" s="118">
        <f t="shared" ref="N11" si="9">IF(M11=0,0,I11/SUM(M$4:M$11))</f>
        <v>0.2</v>
      </c>
      <c r="P11" s="122">
        <f t="shared" si="8"/>
        <v>0</v>
      </c>
    </row>
    <row r="12" spans="1:17" ht="15.75" customHeight="1" x14ac:dyDescent="0.25">
      <c r="A12" s="208" t="s">
        <v>101</v>
      </c>
      <c r="B12" s="208"/>
      <c r="C12" s="208"/>
      <c r="D12" s="208"/>
      <c r="E12" s="208"/>
      <c r="F12" s="208"/>
      <c r="G12" s="208"/>
      <c r="H12" s="58"/>
      <c r="I12" s="105">
        <v>0.15</v>
      </c>
      <c r="K12" s="94">
        <f>K13</f>
        <v>0</v>
      </c>
    </row>
    <row r="13" spans="1:17" ht="15.75" customHeight="1" x14ac:dyDescent="0.25">
      <c r="A13" s="216" t="s">
        <v>91</v>
      </c>
      <c r="B13" s="217" t="s">
        <v>115</v>
      </c>
      <c r="C13" s="226" t="s">
        <v>166</v>
      </c>
      <c r="D13" s="207"/>
      <c r="E13" s="207"/>
      <c r="F13" s="207"/>
      <c r="G13" s="207"/>
      <c r="H13" s="215" t="str">
        <f t="shared" si="5"/>
        <v>◄</v>
      </c>
      <c r="I13" s="213">
        <v>1</v>
      </c>
      <c r="K13" s="196">
        <f>(IF(E13&lt;&gt;"",1/3,0)+IF(F13&lt;&gt;"",2/3,0)+IF(G13&lt;&gt;"",1,0))*N13*I$12*20</f>
        <v>0</v>
      </c>
      <c r="L13" s="205" t="str">
        <f>IF(COUNTBLANK(D13:G13)=3,1,"")</f>
        <v/>
      </c>
      <c r="M13" s="204">
        <f>I13</f>
        <v>1</v>
      </c>
      <c r="N13" s="197">
        <f>M13</f>
        <v>1</v>
      </c>
      <c r="P13" s="195" t="str">
        <f>IF(C13="",IF(D13&lt;&gt;"",0.02,(K13/(N13*I$12*20))),"")</f>
        <v/>
      </c>
    </row>
    <row r="14" spans="1:17" ht="15.75" customHeight="1" x14ac:dyDescent="0.25">
      <c r="A14" s="216"/>
      <c r="B14" s="217" t="s">
        <v>116</v>
      </c>
      <c r="C14" s="219"/>
      <c r="D14" s="207"/>
      <c r="E14" s="207"/>
      <c r="F14" s="207"/>
      <c r="G14" s="207"/>
      <c r="H14" s="215"/>
      <c r="I14" s="213"/>
      <c r="K14" s="196"/>
      <c r="L14" s="205"/>
      <c r="M14" s="204"/>
      <c r="N14" s="198"/>
      <c r="P14" s="195"/>
    </row>
    <row r="15" spans="1:17" ht="27" customHeight="1" x14ac:dyDescent="0.25">
      <c r="A15" s="216"/>
      <c r="B15" s="218" t="s">
        <v>117</v>
      </c>
      <c r="C15" s="219"/>
      <c r="D15" s="207"/>
      <c r="E15" s="207"/>
      <c r="F15" s="207"/>
      <c r="G15" s="207"/>
      <c r="H15" s="215"/>
      <c r="I15" s="213"/>
      <c r="K15" s="196"/>
      <c r="L15" s="205"/>
      <c r="M15" s="204"/>
      <c r="N15" s="198"/>
      <c r="P15" s="195"/>
    </row>
    <row r="16" spans="1:17" ht="15.75" customHeight="1" x14ac:dyDescent="0.25">
      <c r="A16" s="216"/>
      <c r="B16" s="217" t="s">
        <v>118</v>
      </c>
      <c r="C16" s="219"/>
      <c r="D16" s="207"/>
      <c r="E16" s="207"/>
      <c r="F16" s="207"/>
      <c r="G16" s="207"/>
      <c r="H16" s="215"/>
      <c r="I16" s="213"/>
      <c r="K16" s="196"/>
      <c r="L16" s="205"/>
      <c r="M16" s="204"/>
      <c r="N16" s="199"/>
      <c r="P16" s="195"/>
    </row>
    <row r="17" spans="1:16" ht="15.75" customHeight="1" x14ac:dyDescent="0.25">
      <c r="A17" s="208" t="s">
        <v>119</v>
      </c>
      <c r="B17" s="208"/>
      <c r="C17" s="208"/>
      <c r="D17" s="208"/>
      <c r="E17" s="208"/>
      <c r="F17" s="208"/>
      <c r="G17" s="208"/>
      <c r="H17" s="58"/>
      <c r="I17" s="105">
        <v>0.1</v>
      </c>
      <c r="K17" s="94">
        <f>K18</f>
        <v>0</v>
      </c>
      <c r="N17" s="89">
        <f>IF(M18=0,I17,0)</f>
        <v>0</v>
      </c>
    </row>
    <row r="18" spans="1:16" ht="26.25" customHeight="1" x14ac:dyDescent="0.25">
      <c r="A18" s="115" t="s">
        <v>47</v>
      </c>
      <c r="B18" s="29" t="s">
        <v>122</v>
      </c>
      <c r="C18" s="108"/>
      <c r="D18" s="108"/>
      <c r="E18" s="108"/>
      <c r="F18" s="108"/>
      <c r="G18" s="108"/>
      <c r="H18" s="62" t="str">
        <f t="shared" ref="H18" si="10">(IF(L18="","◄",""))</f>
        <v>◄</v>
      </c>
      <c r="I18" s="43">
        <v>1</v>
      </c>
      <c r="J18" s="14"/>
      <c r="K18" s="106">
        <f>(IF(E18&lt;&gt;"",1/3,0)+IF(F18&lt;&gt;"",2/3,0)+IF(G18&lt;&gt;"",1,0))*N18*I$17*20</f>
        <v>0</v>
      </c>
      <c r="L18" s="107" t="str">
        <f t="shared" ref="L18:L20" si="11">IF(C18="",IF(COUNTBLANK(D18:G18)=3,1,""),1)</f>
        <v/>
      </c>
      <c r="M18" s="107">
        <f>IF(C18="",I18,0)</f>
        <v>1</v>
      </c>
      <c r="N18" s="99">
        <f>M18</f>
        <v>1</v>
      </c>
      <c r="P18" s="61">
        <f>IF(C18="",IF(D18&lt;&gt;"",0.02,(K18/(N18*I$17*20))),"")</f>
        <v>0</v>
      </c>
    </row>
    <row r="19" spans="1:16" ht="15.75" customHeight="1" x14ac:dyDescent="0.25">
      <c r="A19" s="208" t="s">
        <v>123</v>
      </c>
      <c r="B19" s="208"/>
      <c r="C19" s="208"/>
      <c r="D19" s="208"/>
      <c r="E19" s="208"/>
      <c r="F19" s="208"/>
      <c r="G19" s="208"/>
      <c r="H19" s="58"/>
      <c r="I19" s="105">
        <v>0.1</v>
      </c>
      <c r="K19" s="94">
        <f>K20</f>
        <v>0</v>
      </c>
      <c r="N19" s="124">
        <f>IF(M20=0,I19,0)</f>
        <v>0</v>
      </c>
    </row>
    <row r="20" spans="1:16" ht="21" customHeight="1" x14ac:dyDescent="0.25">
      <c r="A20" s="18" t="s">
        <v>60</v>
      </c>
      <c r="B20" s="35" t="s">
        <v>127</v>
      </c>
      <c r="C20" s="117"/>
      <c r="D20" s="70"/>
      <c r="E20" s="70"/>
      <c r="F20" s="70"/>
      <c r="G20" s="70"/>
      <c r="H20" s="62" t="str">
        <f t="shared" ref="H20" si="12">(IF(L20="","◄",""))</f>
        <v>◄</v>
      </c>
      <c r="I20" s="43">
        <v>1</v>
      </c>
      <c r="K20" s="100">
        <f>(IF(E20&lt;&gt;"",1/3,0)+IF(F20&lt;&gt;"",2/3,0)+IF(G20&lt;&gt;"",1,0))*N20*I$19*20</f>
        <v>0</v>
      </c>
      <c r="L20" s="116" t="str">
        <f t="shared" si="11"/>
        <v/>
      </c>
      <c r="M20" s="116">
        <f>IF(C20="",I20,0)</f>
        <v>1</v>
      </c>
      <c r="N20" s="99">
        <f>M20</f>
        <v>1</v>
      </c>
      <c r="P20" s="61">
        <f>IF(C20="",IF(D20&lt;&gt;"",0.02,(K20/(N20*I$19*20))),"")</f>
        <v>0</v>
      </c>
    </row>
    <row r="21" spans="1:16" ht="20.25" customHeight="1" x14ac:dyDescent="0.25">
      <c r="A21" s="208" t="s">
        <v>128</v>
      </c>
      <c r="B21" s="208"/>
      <c r="C21" s="208"/>
      <c r="D21" s="208"/>
      <c r="E21" s="208"/>
      <c r="F21" s="208"/>
      <c r="G21" s="208"/>
      <c r="H21" s="58"/>
      <c r="I21" s="105">
        <v>0.1</v>
      </c>
      <c r="K21" s="94">
        <f>K22</f>
        <v>0</v>
      </c>
      <c r="N21" s="89">
        <f>IF(M22=0,I21,0)</f>
        <v>0</v>
      </c>
    </row>
    <row r="22" spans="1:16" ht="38.25" customHeight="1" x14ac:dyDescent="0.25">
      <c r="A22" s="115" t="s">
        <v>67</v>
      </c>
      <c r="B22" s="113" t="s">
        <v>132</v>
      </c>
      <c r="C22" s="108"/>
      <c r="D22" s="108"/>
      <c r="E22" s="108"/>
      <c r="F22" s="108"/>
      <c r="G22" s="108"/>
      <c r="H22" s="62" t="str">
        <f t="shared" ref="H22" si="13">(IF(L22="","◄",""))</f>
        <v>◄</v>
      </c>
      <c r="I22" s="43">
        <v>1</v>
      </c>
      <c r="J22" s="14"/>
      <c r="K22" s="106">
        <f>(IF(E22&lt;&gt;"",1/3,0)+IF(F22&lt;&gt;"",2/3,0)+IF(G22&lt;&gt;"",1,0))*N22*I$21*20</f>
        <v>0</v>
      </c>
      <c r="L22" s="102" t="str">
        <f t="shared" ref="L22" si="14">IF(C22="",IF(COUNTBLANK(D22:G22)=3,1,""),1)</f>
        <v/>
      </c>
      <c r="M22" s="102">
        <f>IF(C22="",I22,0)</f>
        <v>1</v>
      </c>
      <c r="N22" s="25">
        <f>M22</f>
        <v>1</v>
      </c>
      <c r="P22" s="122">
        <f>IF(C22="",IF(D22&lt;&gt;"",0.02,(K22/(N22*I$21*20))),"")</f>
        <v>0</v>
      </c>
    </row>
    <row r="23" spans="1:16" ht="15.75" customHeight="1" x14ac:dyDescent="0.25">
      <c r="A23" s="208" t="s">
        <v>136</v>
      </c>
      <c r="B23" s="208"/>
      <c r="C23" s="208"/>
      <c r="D23" s="208"/>
      <c r="E23" s="208"/>
      <c r="F23" s="208"/>
      <c r="G23" s="208"/>
      <c r="H23" s="58"/>
      <c r="I23" s="105">
        <v>0.1</v>
      </c>
      <c r="K23" s="94">
        <f>K24</f>
        <v>0</v>
      </c>
      <c r="L23" s="102"/>
      <c r="M23" s="102"/>
      <c r="N23" s="103"/>
      <c r="O23" s="14"/>
      <c r="P23" s="101"/>
    </row>
    <row r="24" spans="1:16" ht="50.25" customHeight="1" x14ac:dyDescent="0.25">
      <c r="A24" s="220" t="s">
        <v>77</v>
      </c>
      <c r="B24" s="221" t="s">
        <v>137</v>
      </c>
      <c r="C24" s="225" t="s">
        <v>166</v>
      </c>
      <c r="D24" s="70"/>
      <c r="E24" s="70"/>
      <c r="F24" s="70"/>
      <c r="G24" s="70"/>
      <c r="H24" s="62" t="str">
        <f t="shared" ref="H24:H26" si="15">(IF(L24="","◄",""))</f>
        <v>◄</v>
      </c>
      <c r="I24" s="43">
        <v>1</v>
      </c>
      <c r="K24" s="100">
        <f>(IF(E24&lt;&gt;"",1/3,0)+IF(F24&lt;&gt;"",2/3,0)+IF(G24&lt;&gt;"",1,0))*N24*I$23*20</f>
        <v>0</v>
      </c>
      <c r="L24" s="68" t="str">
        <f>IF(COUNTBLANK(D24:G24)=3,1,"")</f>
        <v/>
      </c>
      <c r="M24" s="64">
        <f>I24</f>
        <v>1</v>
      </c>
      <c r="N24" s="99">
        <f>M24</f>
        <v>1</v>
      </c>
      <c r="P24" s="122" t="str">
        <f>IF(C24="",IF(D24&lt;&gt;"",0.02,(K24/(N24*I$23*20))),"")</f>
        <v/>
      </c>
    </row>
    <row r="25" spans="1:16" ht="18.75" customHeight="1" x14ac:dyDescent="0.25">
      <c r="A25" s="208" t="s">
        <v>138</v>
      </c>
      <c r="B25" s="208"/>
      <c r="C25" s="208"/>
      <c r="D25" s="208"/>
      <c r="E25" s="208"/>
      <c r="F25" s="208"/>
      <c r="G25" s="208"/>
      <c r="H25" s="58"/>
      <c r="I25" s="105">
        <v>0.1</v>
      </c>
      <c r="K25" s="94">
        <f>K26</f>
        <v>0</v>
      </c>
      <c r="N25" s="89">
        <f>IF(M26=0,I25,0)</f>
        <v>0</v>
      </c>
    </row>
    <row r="26" spans="1:16" ht="18" customHeight="1" x14ac:dyDescent="0.25">
      <c r="A26" s="194" t="s">
        <v>80</v>
      </c>
      <c r="B26" s="29" t="s">
        <v>140</v>
      </c>
      <c r="C26" s="207"/>
      <c r="D26" s="207"/>
      <c r="E26" s="207"/>
      <c r="F26" s="207"/>
      <c r="G26" s="207"/>
      <c r="H26" s="215" t="str">
        <f t="shared" si="15"/>
        <v>◄</v>
      </c>
      <c r="I26" s="213">
        <v>1</v>
      </c>
      <c r="J26" s="14"/>
      <c r="K26" s="196">
        <f>(IF(E26&lt;&gt;"",1/3,0)+IF(F26&lt;&gt;"",2/3,0)+IF(G26&lt;&gt;"",1,0))*N26*I$25*20</f>
        <v>0</v>
      </c>
      <c r="L26" s="205" t="str">
        <f t="shared" ref="L26" si="16">IF(C26="",IF(COUNTBLANK(D26:G26)=3,1,""),1)</f>
        <v/>
      </c>
      <c r="M26" s="206">
        <f>IF(C26="",I26,0)</f>
        <v>1</v>
      </c>
      <c r="N26" s="200">
        <f>M26</f>
        <v>1</v>
      </c>
      <c r="P26" s="195">
        <f>IF(C26="",IF(D26&lt;&gt;"",0.02,(K26/(N26*I$25*20))),"")</f>
        <v>0</v>
      </c>
    </row>
    <row r="27" spans="1:16" ht="18" customHeight="1" x14ac:dyDescent="0.25">
      <c r="A27" s="194"/>
      <c r="B27" s="29" t="s">
        <v>141</v>
      </c>
      <c r="C27" s="207"/>
      <c r="D27" s="207"/>
      <c r="E27" s="207"/>
      <c r="F27" s="207"/>
      <c r="G27" s="207"/>
      <c r="H27" s="215"/>
      <c r="I27" s="213"/>
      <c r="J27" s="14"/>
      <c r="K27" s="196"/>
      <c r="L27" s="205"/>
      <c r="M27" s="206"/>
      <c r="N27" s="201"/>
      <c r="P27" s="195"/>
    </row>
    <row r="28" spans="1:16" ht="18" customHeight="1" x14ac:dyDescent="0.25">
      <c r="A28" s="208" t="s">
        <v>139</v>
      </c>
      <c r="B28" s="208"/>
      <c r="C28" s="208"/>
      <c r="D28" s="208"/>
      <c r="E28" s="208"/>
      <c r="F28" s="208"/>
      <c r="G28" s="208"/>
      <c r="H28" s="58"/>
      <c r="I28" s="105">
        <v>0.15</v>
      </c>
      <c r="K28" s="94">
        <f>K29</f>
        <v>0</v>
      </c>
      <c r="N28" s="124">
        <f>IF(M29=0,I28,0)</f>
        <v>0</v>
      </c>
    </row>
    <row r="29" spans="1:16" ht="24" customHeight="1" x14ac:dyDescent="0.25">
      <c r="A29" s="147" t="s">
        <v>83</v>
      </c>
      <c r="B29" s="39" t="s">
        <v>143</v>
      </c>
      <c r="C29" s="210"/>
      <c r="D29" s="207"/>
      <c r="E29" s="207"/>
      <c r="F29" s="207"/>
      <c r="G29" s="207"/>
      <c r="H29" s="215" t="str">
        <f t="shared" ref="H29" si="17">(IF(L29="","◄",""))</f>
        <v>◄</v>
      </c>
      <c r="I29" s="213">
        <v>1</v>
      </c>
      <c r="K29" s="196">
        <f>(IF(E29&lt;&gt;"",1/3,0)+IF(F29&lt;&gt;"",2/3,0)+IF(G29&lt;&gt;"",1,0))*N29*I$28*20</f>
        <v>0</v>
      </c>
      <c r="L29" s="205" t="str">
        <f t="shared" ref="L29" si="18">IF(C29="",IF(COUNTBLANK(D29:G29)=3,1,""),1)</f>
        <v/>
      </c>
      <c r="M29" s="206">
        <f>IF(C29="",I29,0)</f>
        <v>1</v>
      </c>
      <c r="N29" s="202">
        <f>M29</f>
        <v>1</v>
      </c>
      <c r="P29" s="195">
        <f>IF(C29="",IF(D29&lt;&gt;"",0.02,(K29/(N29*I$28*20))),"")</f>
        <v>0</v>
      </c>
    </row>
    <row r="30" spans="1:16" ht="25.5" customHeight="1" thickBot="1" x14ac:dyDescent="0.3">
      <c r="A30" s="147"/>
      <c r="B30" s="120" t="s">
        <v>144</v>
      </c>
      <c r="C30" s="211"/>
      <c r="D30" s="207"/>
      <c r="E30" s="207"/>
      <c r="F30" s="207"/>
      <c r="G30" s="207"/>
      <c r="H30" s="215"/>
      <c r="I30" s="214"/>
      <c r="K30" s="196"/>
      <c r="L30" s="205"/>
      <c r="M30" s="206"/>
      <c r="N30" s="203"/>
      <c r="P30" s="195"/>
    </row>
    <row r="31" spans="1:16" ht="31.5" customHeight="1" thickBot="1" x14ac:dyDescent="0.3">
      <c r="B31" s="172" t="s">
        <v>151</v>
      </c>
      <c r="C31" s="172"/>
      <c r="D31" s="172"/>
      <c r="E31" s="172"/>
      <c r="F31" s="172"/>
      <c r="G31" s="172"/>
      <c r="H31" s="62"/>
      <c r="I31" s="125">
        <f>SUM(M4:M11)*I3+M13*I12+M18*I17+M20*I19+M22*I21+M24*I23+M26*I25+M29*I28</f>
        <v>0.99999999999999989</v>
      </c>
      <c r="K31" s="126" t="s">
        <v>164</v>
      </c>
      <c r="L31" s="68"/>
    </row>
    <row r="32" spans="1:16" ht="15.75" thickBot="1" x14ac:dyDescent="0.3">
      <c r="A32" s="71"/>
      <c r="B32" s="72"/>
      <c r="C32" s="73" t="s">
        <v>152</v>
      </c>
      <c r="D32" s="74"/>
      <c r="E32" s="173">
        <f>(K3+K12+K17+K19+K21+K23+K25+K28)/(1-N28-N25-N21-N19-N17)</f>
        <v>0</v>
      </c>
      <c r="F32" s="174"/>
      <c r="G32" s="175" t="s">
        <v>153</v>
      </c>
      <c r="H32" s="175"/>
      <c r="I32" s="176"/>
      <c r="J32" s="75"/>
      <c r="K32" s="60"/>
      <c r="L32" s="61"/>
      <c r="M32" s="61"/>
      <c r="N32" s="60"/>
      <c r="O32" s="60"/>
      <c r="P32" s="61"/>
    </row>
    <row r="33" spans="1:17" ht="21.75" thickBot="1" x14ac:dyDescent="0.3">
      <c r="A33" s="71"/>
      <c r="B33" s="72"/>
      <c r="C33" s="76" t="s">
        <v>154</v>
      </c>
      <c r="D33" s="74"/>
      <c r="E33" s="177"/>
      <c r="F33" s="178"/>
      <c r="G33" s="179" t="s">
        <v>155</v>
      </c>
      <c r="H33" s="179"/>
      <c r="I33" s="180"/>
      <c r="J33" s="109"/>
      <c r="K33" s="60"/>
      <c r="L33" s="61"/>
      <c r="M33" s="61"/>
      <c r="N33" s="60"/>
      <c r="O33" s="60"/>
      <c r="P33" s="61"/>
    </row>
    <row r="34" spans="1:17" ht="15.75" thickBot="1" x14ac:dyDescent="0.3">
      <c r="A34" s="159"/>
      <c r="B34" s="159"/>
      <c r="C34" s="159"/>
      <c r="D34" s="159"/>
      <c r="E34" s="159"/>
      <c r="F34" s="159"/>
      <c r="G34" s="159"/>
      <c r="H34" s="159"/>
      <c r="I34" s="159"/>
      <c r="J34" s="75"/>
      <c r="K34" s="60"/>
      <c r="L34" s="61"/>
      <c r="M34" s="61"/>
      <c r="N34" s="60"/>
      <c r="O34" s="60"/>
      <c r="P34" s="61"/>
    </row>
    <row r="35" spans="1:17" ht="21.75" customHeight="1" x14ac:dyDescent="0.25">
      <c r="A35" s="160" t="s">
        <v>156</v>
      </c>
      <c r="B35" s="161"/>
      <c r="C35" s="162"/>
      <c r="D35" s="77"/>
      <c r="E35" s="163" t="s">
        <v>157</v>
      </c>
      <c r="F35" s="164"/>
      <c r="G35" s="164"/>
      <c r="H35" s="164"/>
      <c r="I35" s="165"/>
      <c r="J35" s="75"/>
      <c r="K35" s="60"/>
      <c r="L35" s="61"/>
      <c r="M35" s="61"/>
      <c r="N35" s="60"/>
      <c r="O35" s="60"/>
      <c r="P35" s="61"/>
    </row>
    <row r="36" spans="1:17" ht="40.5" customHeight="1" thickBot="1" x14ac:dyDescent="0.3">
      <c r="A36" s="166"/>
      <c r="B36" s="167"/>
      <c r="C36" s="168"/>
      <c r="D36" s="77"/>
      <c r="E36" s="169"/>
      <c r="F36" s="170"/>
      <c r="G36" s="170"/>
      <c r="H36" s="170"/>
      <c r="I36" s="171"/>
      <c r="J36" s="75"/>
      <c r="K36" s="60"/>
      <c r="L36" s="61"/>
      <c r="M36" s="61"/>
      <c r="N36" s="60"/>
      <c r="O36" s="60"/>
      <c r="P36" s="61"/>
    </row>
    <row r="37" spans="1:17" ht="15.75" thickBot="1" x14ac:dyDescent="0.3">
      <c r="A37" s="78"/>
      <c r="B37" s="77"/>
      <c r="C37" s="77"/>
      <c r="D37" s="79"/>
      <c r="E37" s="79"/>
      <c r="F37" s="79"/>
      <c r="G37" s="79"/>
      <c r="H37" s="79"/>
      <c r="I37" s="79"/>
      <c r="J37" s="75"/>
      <c r="K37" s="60"/>
      <c r="L37" s="61"/>
      <c r="M37" s="61"/>
      <c r="N37" s="60"/>
      <c r="O37" s="60"/>
      <c r="P37" s="61"/>
    </row>
    <row r="38" spans="1:17" ht="22.5" customHeight="1" x14ac:dyDescent="0.25">
      <c r="A38" s="153" t="s">
        <v>158</v>
      </c>
      <c r="B38" s="154"/>
      <c r="C38" s="80" t="s">
        <v>159</v>
      </c>
      <c r="D38" s="81"/>
      <c r="E38"/>
      <c r="F38"/>
      <c r="G38"/>
      <c r="H38" s="82"/>
      <c r="I38" s="60"/>
      <c r="J38" s="75"/>
      <c r="K38" s="60"/>
      <c r="L38" s="61"/>
      <c r="M38" s="61"/>
      <c r="N38" s="60"/>
      <c r="O38" s="60"/>
      <c r="P38" s="61"/>
    </row>
    <row r="39" spans="1:17" x14ac:dyDescent="0.25">
      <c r="A39" s="83"/>
      <c r="B39" s="84"/>
      <c r="C39" s="85"/>
      <c r="D39" s="86"/>
      <c r="E39"/>
      <c r="F39"/>
      <c r="G39"/>
      <c r="H39" s="82"/>
      <c r="I39" s="60"/>
      <c r="J39" s="75"/>
      <c r="K39" s="60"/>
      <c r="L39" s="61"/>
      <c r="M39" s="61"/>
      <c r="N39" s="60"/>
      <c r="O39" s="60"/>
      <c r="P39" s="61"/>
    </row>
    <row r="40" spans="1:17" s="61" customFormat="1" x14ac:dyDescent="0.25">
      <c r="A40" s="83"/>
      <c r="B40" s="84"/>
      <c r="C40" s="85"/>
      <c r="D40" s="86"/>
      <c r="E40" s="87"/>
      <c r="F40" s="87"/>
      <c r="G40" s="87"/>
      <c r="H40" s="87"/>
      <c r="I40" s="87"/>
      <c r="J40" s="75"/>
      <c r="K40" s="60"/>
      <c r="N40" s="60"/>
      <c r="O40" s="60"/>
      <c r="Q40"/>
    </row>
    <row r="41" spans="1:17" s="61" customFormat="1" ht="15.75" thickBot="1" x14ac:dyDescent="0.3">
      <c r="A41" s="155"/>
      <c r="B41" s="156"/>
      <c r="C41" s="88"/>
      <c r="D41" s="86"/>
      <c r="E41" s="157" t="s">
        <v>160</v>
      </c>
      <c r="F41" s="158"/>
      <c r="G41" s="158"/>
      <c r="H41" s="158"/>
      <c r="I41" s="158"/>
      <c r="J41" s="75"/>
      <c r="K41" s="60"/>
      <c r="N41" s="60"/>
      <c r="O41" s="60"/>
      <c r="Q41"/>
    </row>
  </sheetData>
  <mergeCells count="65">
    <mergeCell ref="C4:C8"/>
    <mergeCell ref="C13:C16"/>
    <mergeCell ref="C26:C27"/>
    <mergeCell ref="I26:I27"/>
    <mergeCell ref="I29:I30"/>
    <mergeCell ref="I13:I16"/>
    <mergeCell ref="H13:H16"/>
    <mergeCell ref="H26:H27"/>
    <mergeCell ref="H29:H30"/>
    <mergeCell ref="A29:A30"/>
    <mergeCell ref="A13:A16"/>
    <mergeCell ref="A17:G17"/>
    <mergeCell ref="A19:G19"/>
    <mergeCell ref="A23:G23"/>
    <mergeCell ref="A25:G25"/>
    <mergeCell ref="A28:G28"/>
    <mergeCell ref="A26:A27"/>
    <mergeCell ref="D29:D30"/>
    <mergeCell ref="E29:E30"/>
    <mergeCell ref="F29:F30"/>
    <mergeCell ref="G29:G30"/>
    <mergeCell ref="C29:C30"/>
    <mergeCell ref="A21:G21"/>
    <mergeCell ref="C1:G1"/>
    <mergeCell ref="N1:N2"/>
    <mergeCell ref="D26:D27"/>
    <mergeCell ref="E26:E27"/>
    <mergeCell ref="F26:F27"/>
    <mergeCell ref="G26:G27"/>
    <mergeCell ref="D13:D16"/>
    <mergeCell ref="E13:E16"/>
    <mergeCell ref="F13:F16"/>
    <mergeCell ref="G13:G16"/>
    <mergeCell ref="L26:L27"/>
    <mergeCell ref="M26:M27"/>
    <mergeCell ref="A12:G12"/>
    <mergeCell ref="A3:G3"/>
    <mergeCell ref="A4:A7"/>
    <mergeCell ref="A8:A11"/>
    <mergeCell ref="B31:G31"/>
    <mergeCell ref="E32:F32"/>
    <mergeCell ref="G32:I32"/>
    <mergeCell ref="E33:F33"/>
    <mergeCell ref="G33:I33"/>
    <mergeCell ref="A34:I34"/>
    <mergeCell ref="A35:C35"/>
    <mergeCell ref="E35:I35"/>
    <mergeCell ref="A36:C36"/>
    <mergeCell ref="E36:I36"/>
    <mergeCell ref="A38:B38"/>
    <mergeCell ref="A41:B41"/>
    <mergeCell ref="E41:I41"/>
    <mergeCell ref="P13:P16"/>
    <mergeCell ref="P26:P27"/>
    <mergeCell ref="P29:P30"/>
    <mergeCell ref="K13:K16"/>
    <mergeCell ref="N13:N16"/>
    <mergeCell ref="K26:K27"/>
    <mergeCell ref="N26:N27"/>
    <mergeCell ref="K29:K30"/>
    <mergeCell ref="N29:N30"/>
    <mergeCell ref="M13:M16"/>
    <mergeCell ref="L13:L16"/>
    <mergeCell ref="L29:L30"/>
    <mergeCell ref="M29:M30"/>
  </mergeCells>
  <pageMargins left="0.7" right="0.7" top="0.75" bottom="0.75" header="0.3" footer="0.3"/>
  <pageSetup paperSize="9" orientation="portrait" verticalDpi="0" r:id="rId1"/>
  <ignoredErrors>
    <ignoredError sqref="K18 K20 K22 K24 N21 N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Epreuves-compétences</vt:lpstr>
      <vt:lpstr>U61 détails compétences</vt:lpstr>
      <vt:lpstr>U61RP</vt:lpstr>
      <vt:lpstr>U61SP</vt:lpstr>
    </vt:vector>
  </TitlesOfParts>
  <Company>ACADEMIE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Monin Thierry</dc:creator>
  <cp:lastModifiedBy>Monin Thierry</cp:lastModifiedBy>
  <dcterms:created xsi:type="dcterms:W3CDTF">2013-05-19T17:00:32Z</dcterms:created>
  <dcterms:modified xsi:type="dcterms:W3CDTF">2018-11-30T12:53:22Z</dcterms:modified>
</cp:coreProperties>
</file>